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0515" windowHeight="7740" activeTab="5"/>
  </bookViews>
  <sheets>
    <sheet name="garnet" sheetId="3" r:id="rId1"/>
    <sheet name="omphacite" sheetId="4" r:id="rId2"/>
    <sheet name="epidote_zoisite" sheetId="5" r:id="rId3"/>
    <sheet name="phengite_paragonite_chlorite" sheetId="6" r:id="rId4"/>
    <sheet name="amphibole" sheetId="7" r:id="rId5"/>
    <sheet name="feldspar" sheetId="8" r:id="rId6"/>
  </sheets>
  <externalReferences>
    <externalReference r:id="rId7"/>
    <externalReference r:id="rId8"/>
    <externalReference r:id="rId9"/>
  </externalReferences>
  <definedNames>
    <definedName name="Criteria_MI">[3]AmpIMA97!#REF!</definedName>
    <definedName name="Database_MI">[3]AmpIMA97!#REF!</definedName>
    <definedName name="_xlnm.Database">[3]AmpIMA97!#REF!</definedName>
    <definedName name="Extract_MI">[3]AmpIMA97!#REF!</definedName>
    <definedName name="Print_Area_MI">[3]AmpIMA97!#REF!</definedName>
    <definedName name="_xlnm.Criteria">[3]AmpIMA97!#REF!</definedName>
    <definedName name="_xlnm.Extract">[3]AmpIMA97!#REF!</definedName>
  </definedNames>
  <calcPr calcId="124519"/>
</workbook>
</file>

<file path=xl/calcChain.xml><?xml version="1.0" encoding="utf-8"?>
<calcChain xmlns="http://schemas.openxmlformats.org/spreadsheetml/2006/main">
  <c r="N3" i="8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D3"/>
  <c r="N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N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N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N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N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N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N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N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N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N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D13"/>
  <c r="N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D14"/>
  <c r="N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C15"/>
  <c r="BD15"/>
  <c r="N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C16"/>
  <c r="BD16"/>
  <c r="N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C17"/>
  <c r="BD17"/>
  <c r="N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N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N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N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N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N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N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N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N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N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N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N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N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N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N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N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N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D34"/>
  <c r="N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N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N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N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N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N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C40"/>
  <c r="BD40"/>
  <c r="N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N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C42"/>
  <c r="BD42"/>
  <c r="N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N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N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N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N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N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N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AI1" i="6" l="1"/>
  <c r="AL1"/>
  <c r="O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R3"/>
  <c r="AS3"/>
  <c r="AT3"/>
  <c r="AU3"/>
  <c r="AV3"/>
  <c r="AW3"/>
  <c r="AX3"/>
  <c r="AY3"/>
  <c r="AZ3"/>
  <c r="BA3"/>
  <c r="BB3"/>
  <c r="BC3"/>
  <c r="BD3"/>
  <c r="BF3"/>
  <c r="BG3"/>
  <c r="BH3"/>
  <c r="BI3"/>
  <c r="BJ3"/>
  <c r="BK3"/>
  <c r="BL3"/>
  <c r="BM3"/>
  <c r="BN3"/>
  <c r="BO3"/>
  <c r="BP3"/>
  <c r="O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R4"/>
  <c r="AS4"/>
  <c r="AT4"/>
  <c r="AU4"/>
  <c r="AV4"/>
  <c r="AW4"/>
  <c r="AX4"/>
  <c r="AY4"/>
  <c r="AZ4"/>
  <c r="BA4"/>
  <c r="BB4"/>
  <c r="BC4"/>
  <c r="BD4"/>
  <c r="BF4"/>
  <c r="BG4"/>
  <c r="BH4"/>
  <c r="BI4"/>
  <c r="BJ4"/>
  <c r="BK4"/>
  <c r="BL4"/>
  <c r="BM4"/>
  <c r="BN4"/>
  <c r="BO4"/>
  <c r="BP4"/>
  <c r="O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R5"/>
  <c r="AS5"/>
  <c r="AT5"/>
  <c r="AU5"/>
  <c r="AV5"/>
  <c r="AW5"/>
  <c r="AX5"/>
  <c r="AY5"/>
  <c r="AZ5"/>
  <c r="BA5"/>
  <c r="BB5"/>
  <c r="BC5"/>
  <c r="BD5"/>
  <c r="BF5"/>
  <c r="BG5"/>
  <c r="BH5"/>
  <c r="BI5"/>
  <c r="BJ5"/>
  <c r="BK5"/>
  <c r="BL5"/>
  <c r="BM5"/>
  <c r="BN5"/>
  <c r="BO5"/>
  <c r="BP5"/>
  <c r="O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R6"/>
  <c r="AS6"/>
  <c r="AT6"/>
  <c r="AU6"/>
  <c r="AV6"/>
  <c r="AW6"/>
  <c r="AX6"/>
  <c r="AY6"/>
  <c r="AZ6"/>
  <c r="BA6"/>
  <c r="BB6"/>
  <c r="BC6"/>
  <c r="BD6"/>
  <c r="BF6"/>
  <c r="BG6"/>
  <c r="BH6"/>
  <c r="BI6"/>
  <c r="BJ6"/>
  <c r="BK6"/>
  <c r="BL6"/>
  <c r="BM6"/>
  <c r="BN6"/>
  <c r="BO6"/>
  <c r="BP6"/>
  <c r="O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R7"/>
  <c r="AS7"/>
  <c r="AT7"/>
  <c r="AU7"/>
  <c r="AV7"/>
  <c r="AW7"/>
  <c r="AX7"/>
  <c r="AY7"/>
  <c r="AZ7"/>
  <c r="BA7"/>
  <c r="BB7"/>
  <c r="BC7"/>
  <c r="BD7"/>
  <c r="BF7"/>
  <c r="BG7"/>
  <c r="BH7"/>
  <c r="BI7"/>
  <c r="BJ7"/>
  <c r="BK7"/>
  <c r="BL7"/>
  <c r="BM7"/>
  <c r="BN7"/>
  <c r="BO7"/>
  <c r="BP7"/>
  <c r="O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F8"/>
  <c r="BG8"/>
  <c r="BH8"/>
  <c r="BI8"/>
  <c r="BJ8"/>
  <c r="BK8"/>
  <c r="BL8"/>
  <c r="BM8"/>
  <c r="BN8"/>
  <c r="BO8"/>
  <c r="BP8"/>
  <c r="O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R9"/>
  <c r="AS9"/>
  <c r="AT9"/>
  <c r="AU9"/>
  <c r="AV9"/>
  <c r="AW9"/>
  <c r="AX9"/>
  <c r="AY9"/>
  <c r="AZ9"/>
  <c r="BA9"/>
  <c r="BB9"/>
  <c r="BC9"/>
  <c r="BD9"/>
  <c r="BF9"/>
  <c r="BG9"/>
  <c r="BH9"/>
  <c r="BI9"/>
  <c r="BJ9"/>
  <c r="BK9"/>
  <c r="BL9"/>
  <c r="BM9"/>
  <c r="BN9"/>
  <c r="BO9"/>
  <c r="BP9"/>
  <c r="O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R10"/>
  <c r="AS10"/>
  <c r="AT10"/>
  <c r="AU10"/>
  <c r="AV10"/>
  <c r="AW10"/>
  <c r="AX10"/>
  <c r="AY10"/>
  <c r="AZ10"/>
  <c r="BA10"/>
  <c r="BB10"/>
  <c r="BC10"/>
  <c r="BD10"/>
  <c r="BF10"/>
  <c r="BG10"/>
  <c r="BH10"/>
  <c r="BI10"/>
  <c r="BJ10"/>
  <c r="BK10"/>
  <c r="BL10"/>
  <c r="BM10"/>
  <c r="BN10"/>
  <c r="BO10"/>
  <c r="BP10"/>
  <c r="O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R11"/>
  <c r="AS11"/>
  <c r="AT11"/>
  <c r="AU11"/>
  <c r="AV11"/>
  <c r="AW11"/>
  <c r="AX11"/>
  <c r="AY11"/>
  <c r="AZ11"/>
  <c r="BA11"/>
  <c r="BB11"/>
  <c r="BC11"/>
  <c r="BD11"/>
  <c r="BF11"/>
  <c r="BG11"/>
  <c r="BH11"/>
  <c r="BI11"/>
  <c r="BJ11"/>
  <c r="BK11"/>
  <c r="BL11"/>
  <c r="BM11"/>
  <c r="BN11"/>
  <c r="BO11"/>
  <c r="BP11"/>
  <c r="O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F12"/>
  <c r="BG12"/>
  <c r="BH12"/>
  <c r="BI12"/>
  <c r="BJ12"/>
  <c r="BK12"/>
  <c r="BL12"/>
  <c r="BM12"/>
  <c r="BN12"/>
  <c r="BO12"/>
  <c r="BP12"/>
  <c r="O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F13"/>
  <c r="BG13"/>
  <c r="BH13"/>
  <c r="BI13"/>
  <c r="BJ13"/>
  <c r="BK13"/>
  <c r="BL13"/>
  <c r="BM13"/>
  <c r="BN13"/>
  <c r="BO13"/>
  <c r="BP13"/>
  <c r="O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R14"/>
  <c r="AS14"/>
  <c r="AT14"/>
  <c r="AU14"/>
  <c r="AV14"/>
  <c r="AW14"/>
  <c r="AX14"/>
  <c r="AY14"/>
  <c r="AZ14"/>
  <c r="BA14"/>
  <c r="BB14"/>
  <c r="BC14"/>
  <c r="BD14"/>
  <c r="BF14"/>
  <c r="BG14"/>
  <c r="BH14"/>
  <c r="BI14"/>
  <c r="BJ14"/>
  <c r="BK14"/>
  <c r="BL14"/>
  <c r="BM14"/>
  <c r="BN14"/>
  <c r="BO14"/>
  <c r="BP14"/>
  <c r="O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R15"/>
  <c r="AS15"/>
  <c r="AT15"/>
  <c r="AU15"/>
  <c r="AV15"/>
  <c r="AW15"/>
  <c r="AX15"/>
  <c r="AY15"/>
  <c r="AZ15"/>
  <c r="BA15"/>
  <c r="BB15"/>
  <c r="BC15"/>
  <c r="BD15"/>
  <c r="BF15"/>
  <c r="BG15"/>
  <c r="BH15"/>
  <c r="BI15"/>
  <c r="BJ15"/>
  <c r="BK15"/>
  <c r="BL15"/>
  <c r="BM15"/>
  <c r="BN15"/>
  <c r="BO15"/>
  <c r="BP15"/>
  <c r="O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F16"/>
  <c r="BG16"/>
  <c r="BH16"/>
  <c r="BI16"/>
  <c r="BJ16"/>
  <c r="BK16"/>
  <c r="BL16"/>
  <c r="BM16"/>
  <c r="BN16"/>
  <c r="BO16"/>
  <c r="BP16"/>
  <c r="O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R17"/>
  <c r="AS17"/>
  <c r="AT17"/>
  <c r="AU17"/>
  <c r="AV17"/>
  <c r="AW17"/>
  <c r="AX17"/>
  <c r="AY17"/>
  <c r="AZ17"/>
  <c r="BA17"/>
  <c r="BB17"/>
  <c r="BC17"/>
  <c r="BD17"/>
  <c r="BF17"/>
  <c r="BG17"/>
  <c r="BH17"/>
  <c r="BI17"/>
  <c r="BJ17"/>
  <c r="BK17"/>
  <c r="BL17"/>
  <c r="BM17"/>
  <c r="BN17"/>
  <c r="BO17"/>
  <c r="BP17"/>
  <c r="O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R18"/>
  <c r="AS18"/>
  <c r="AT18"/>
  <c r="AU18"/>
  <c r="AV18"/>
  <c r="AW18"/>
  <c r="AX18"/>
  <c r="AY18"/>
  <c r="AZ18"/>
  <c r="BA18"/>
  <c r="BB18"/>
  <c r="BC18"/>
  <c r="BD18"/>
  <c r="BF18"/>
  <c r="BG18"/>
  <c r="BH18"/>
  <c r="BI18"/>
  <c r="BJ18"/>
  <c r="BK18"/>
  <c r="BL18"/>
  <c r="BM18"/>
  <c r="BN18"/>
  <c r="BO18"/>
  <c r="BP18"/>
  <c r="O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R19"/>
  <c r="AS19"/>
  <c r="AT19"/>
  <c r="AU19"/>
  <c r="AV19"/>
  <c r="AW19"/>
  <c r="AX19"/>
  <c r="AY19"/>
  <c r="AZ19"/>
  <c r="BA19"/>
  <c r="BB19"/>
  <c r="BC19"/>
  <c r="BD19"/>
  <c r="BF19"/>
  <c r="BG19"/>
  <c r="BH19"/>
  <c r="BI19"/>
  <c r="BJ19"/>
  <c r="BK19"/>
  <c r="BL19"/>
  <c r="BM19"/>
  <c r="BN19"/>
  <c r="BO19"/>
  <c r="BP19"/>
  <c r="O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R20"/>
  <c r="AS20"/>
  <c r="AT20"/>
  <c r="AU20"/>
  <c r="AV20"/>
  <c r="AW20"/>
  <c r="AX20"/>
  <c r="AY20"/>
  <c r="AZ20"/>
  <c r="BA20"/>
  <c r="BB20"/>
  <c r="BC20"/>
  <c r="BD20"/>
  <c r="BF20"/>
  <c r="BG20"/>
  <c r="BH20"/>
  <c r="BI20"/>
  <c r="BJ20"/>
  <c r="BK20"/>
  <c r="BL20"/>
  <c r="BM20"/>
  <c r="BN20"/>
  <c r="BO20"/>
  <c r="BP20"/>
  <c r="O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R21"/>
  <c r="AS21"/>
  <c r="AT21"/>
  <c r="AU21"/>
  <c r="AV21"/>
  <c r="AW21"/>
  <c r="AX21"/>
  <c r="AY21"/>
  <c r="AZ21"/>
  <c r="BA21"/>
  <c r="BB21"/>
  <c r="BC21"/>
  <c r="BD21"/>
  <c r="BF21"/>
  <c r="BG21"/>
  <c r="BH21"/>
  <c r="BI21"/>
  <c r="BJ21"/>
  <c r="BK21"/>
  <c r="BL21"/>
  <c r="BM21"/>
  <c r="BN21"/>
  <c r="BO21"/>
  <c r="BP21"/>
  <c r="O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R22"/>
  <c r="AS22"/>
  <c r="AT22"/>
  <c r="AU22"/>
  <c r="AV22"/>
  <c r="AW22"/>
  <c r="AX22"/>
  <c r="AY22"/>
  <c r="AZ22"/>
  <c r="BA22"/>
  <c r="BB22"/>
  <c r="BC22"/>
  <c r="BD22"/>
  <c r="BF22"/>
  <c r="BG22"/>
  <c r="BH22"/>
  <c r="BI22"/>
  <c r="BJ22"/>
  <c r="BK22"/>
  <c r="BL22"/>
  <c r="BM22"/>
  <c r="BN22"/>
  <c r="BO22"/>
  <c r="BP22"/>
  <c r="O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R23"/>
  <c r="AS23"/>
  <c r="AT23"/>
  <c r="AU23"/>
  <c r="AV23"/>
  <c r="AW23"/>
  <c r="AX23"/>
  <c r="AY23"/>
  <c r="AZ23"/>
  <c r="BA23"/>
  <c r="BB23"/>
  <c r="BC23"/>
  <c r="BD23"/>
  <c r="BF23"/>
  <c r="BG23"/>
  <c r="BH23"/>
  <c r="BI23"/>
  <c r="BJ23"/>
  <c r="BK23"/>
  <c r="BL23"/>
  <c r="BM23"/>
  <c r="BN23"/>
  <c r="BO23"/>
  <c r="BP23"/>
  <c r="O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R24"/>
  <c r="AS24"/>
  <c r="AT24"/>
  <c r="AU24"/>
  <c r="AV24"/>
  <c r="AW24"/>
  <c r="AX24"/>
  <c r="AY24"/>
  <c r="AZ24"/>
  <c r="BA24"/>
  <c r="BB24"/>
  <c r="BC24"/>
  <c r="BD24"/>
  <c r="BF24"/>
  <c r="BG24"/>
  <c r="BH24"/>
  <c r="BI24"/>
  <c r="BJ24"/>
  <c r="BK24"/>
  <c r="BL24"/>
  <c r="BM24"/>
  <c r="BN24"/>
  <c r="BO24"/>
  <c r="BP24"/>
  <c r="O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R25"/>
  <c r="AS25"/>
  <c r="AT25"/>
  <c r="AU25"/>
  <c r="AV25"/>
  <c r="AW25"/>
  <c r="AX25"/>
  <c r="AY25"/>
  <c r="AZ25"/>
  <c r="BA25"/>
  <c r="BB25"/>
  <c r="BC25"/>
  <c r="BD25"/>
  <c r="BF25"/>
  <c r="BG25"/>
  <c r="BH25"/>
  <c r="BI25"/>
  <c r="BJ25"/>
  <c r="BK25"/>
  <c r="BL25"/>
  <c r="BM25"/>
  <c r="BN25"/>
  <c r="BO25"/>
  <c r="BP25"/>
  <c r="O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R26"/>
  <c r="AS26"/>
  <c r="AT26"/>
  <c r="AU26"/>
  <c r="AV26"/>
  <c r="AW26"/>
  <c r="AX26"/>
  <c r="AY26"/>
  <c r="AZ26"/>
  <c r="BA26"/>
  <c r="BB26"/>
  <c r="BC26"/>
  <c r="BD26"/>
  <c r="BF26"/>
  <c r="BG26"/>
  <c r="BH26"/>
  <c r="BI26"/>
  <c r="BJ26"/>
  <c r="BK26"/>
  <c r="BL26"/>
  <c r="BM26"/>
  <c r="BN26"/>
  <c r="BO26"/>
  <c r="BP26"/>
  <c r="O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R27"/>
  <c r="AS27"/>
  <c r="AT27"/>
  <c r="AU27"/>
  <c r="AV27"/>
  <c r="AW27"/>
  <c r="AX27"/>
  <c r="AY27"/>
  <c r="AZ27"/>
  <c r="BA27"/>
  <c r="BB27"/>
  <c r="BC27"/>
  <c r="BD27"/>
  <c r="BF27"/>
  <c r="BG27"/>
  <c r="BH27"/>
  <c r="BI27"/>
  <c r="BJ27"/>
  <c r="BK27"/>
  <c r="BL27"/>
  <c r="BM27"/>
  <c r="BN27"/>
  <c r="BO27"/>
  <c r="BP27"/>
  <c r="O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R28"/>
  <c r="AS28"/>
  <c r="AT28"/>
  <c r="AU28"/>
  <c r="AV28"/>
  <c r="AW28"/>
  <c r="AX28"/>
  <c r="AY28"/>
  <c r="AZ28"/>
  <c r="BA28"/>
  <c r="BB28"/>
  <c r="BC28"/>
  <c r="BD28"/>
  <c r="BF28"/>
  <c r="BG28"/>
  <c r="BH28"/>
  <c r="BI28"/>
  <c r="BJ28"/>
  <c r="BK28"/>
  <c r="BL28"/>
  <c r="BM28"/>
  <c r="BN28"/>
  <c r="BO28"/>
  <c r="BP28"/>
  <c r="O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R29"/>
  <c r="AS29"/>
  <c r="AT29"/>
  <c r="AU29"/>
  <c r="AV29"/>
  <c r="AW29"/>
  <c r="AX29"/>
  <c r="AY29"/>
  <c r="AZ29"/>
  <c r="BA29"/>
  <c r="BB29"/>
  <c r="BC29"/>
  <c r="BD29"/>
  <c r="BF29"/>
  <c r="BG29"/>
  <c r="BH29"/>
  <c r="BI29"/>
  <c r="BJ29"/>
  <c r="BK29"/>
  <c r="BL29"/>
  <c r="BM29"/>
  <c r="BN29"/>
  <c r="BO29"/>
  <c r="BP29"/>
  <c r="O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R30"/>
  <c r="AS30"/>
  <c r="AT30"/>
  <c r="AU30"/>
  <c r="AV30"/>
  <c r="AW30"/>
  <c r="AX30"/>
  <c r="AY30"/>
  <c r="AZ30"/>
  <c r="BA30"/>
  <c r="BB30"/>
  <c r="BC30"/>
  <c r="BD30"/>
  <c r="BF30"/>
  <c r="BG30"/>
  <c r="BH30"/>
  <c r="BI30"/>
  <c r="BJ30"/>
  <c r="BK30"/>
  <c r="BL30"/>
  <c r="BM30"/>
  <c r="BN30"/>
  <c r="BO30"/>
  <c r="BP30"/>
  <c r="O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R31"/>
  <c r="AS31"/>
  <c r="AT31"/>
  <c r="AU31"/>
  <c r="AV31"/>
  <c r="AW31"/>
  <c r="AX31"/>
  <c r="AY31"/>
  <c r="AZ31"/>
  <c r="BA31"/>
  <c r="BB31"/>
  <c r="BC31"/>
  <c r="BD31"/>
  <c r="BF31"/>
  <c r="BG31"/>
  <c r="BH31"/>
  <c r="BI31"/>
  <c r="BJ31"/>
  <c r="BK31"/>
  <c r="BL31"/>
  <c r="BM31"/>
  <c r="BN31"/>
  <c r="BO31"/>
  <c r="BP31"/>
  <c r="O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R32"/>
  <c r="AS32"/>
  <c r="AT32"/>
  <c r="AU32"/>
  <c r="AV32"/>
  <c r="AW32"/>
  <c r="AX32"/>
  <c r="AY32"/>
  <c r="AZ32"/>
  <c r="BA32"/>
  <c r="BB32"/>
  <c r="BC32"/>
  <c r="BD32"/>
  <c r="BF32"/>
  <c r="BG32"/>
  <c r="BH32"/>
  <c r="BI32"/>
  <c r="BJ32"/>
  <c r="BK32"/>
  <c r="BL32"/>
  <c r="BM32"/>
  <c r="BN32"/>
  <c r="BO32"/>
  <c r="BP32"/>
  <c r="O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R33"/>
  <c r="AS33"/>
  <c r="AT33"/>
  <c r="AU33"/>
  <c r="AV33"/>
  <c r="AW33"/>
  <c r="AX33"/>
  <c r="AY33"/>
  <c r="AZ33"/>
  <c r="BA33"/>
  <c r="BB33"/>
  <c r="BC33"/>
  <c r="BD33"/>
  <c r="BF33"/>
  <c r="BG33"/>
  <c r="BH33"/>
  <c r="BI33"/>
  <c r="BJ33"/>
  <c r="BK33"/>
  <c r="BL33"/>
  <c r="BM33"/>
  <c r="BN33"/>
  <c r="BO33"/>
  <c r="BP33"/>
  <c r="O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R34"/>
  <c r="AS34"/>
  <c r="AT34"/>
  <c r="AU34"/>
  <c r="AV34"/>
  <c r="AW34"/>
  <c r="AX34"/>
  <c r="AY34"/>
  <c r="AZ34"/>
  <c r="BA34"/>
  <c r="BB34"/>
  <c r="BC34"/>
  <c r="BD34"/>
  <c r="BF34"/>
  <c r="BG34"/>
  <c r="BH34"/>
  <c r="BI34"/>
  <c r="BJ34"/>
  <c r="BK34"/>
  <c r="BL34"/>
  <c r="BM34"/>
  <c r="BN34"/>
  <c r="BO34"/>
  <c r="BP34"/>
  <c r="O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R35"/>
  <c r="AS35"/>
  <c r="AT35"/>
  <c r="AU35"/>
  <c r="AV35"/>
  <c r="AW35"/>
  <c r="AX35"/>
  <c r="AY35"/>
  <c r="AZ35"/>
  <c r="BA35"/>
  <c r="BB35"/>
  <c r="BC35"/>
  <c r="BD35"/>
  <c r="BF35"/>
  <c r="BG35"/>
  <c r="BH35"/>
  <c r="BI35"/>
  <c r="BJ35"/>
  <c r="BK35"/>
  <c r="BL35"/>
  <c r="BM35"/>
  <c r="BN35"/>
  <c r="BO35"/>
  <c r="BP35"/>
  <c r="O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R36"/>
  <c r="AS36"/>
  <c r="AT36"/>
  <c r="AU36"/>
  <c r="AV36"/>
  <c r="AW36"/>
  <c r="AX36"/>
  <c r="AY36"/>
  <c r="AZ36"/>
  <c r="BA36"/>
  <c r="BB36"/>
  <c r="BC36"/>
  <c r="BD36"/>
  <c r="BF36"/>
  <c r="BG36"/>
  <c r="BH36"/>
  <c r="BI36"/>
  <c r="BJ36"/>
  <c r="BK36"/>
  <c r="BL36"/>
  <c r="BM36"/>
  <c r="BN36"/>
  <c r="BO36"/>
  <c r="BP36"/>
  <c r="O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R37"/>
  <c r="AS37"/>
  <c r="AT37"/>
  <c r="AU37"/>
  <c r="AV37"/>
  <c r="AW37"/>
  <c r="AX37"/>
  <c r="AY37"/>
  <c r="AZ37"/>
  <c r="BA37"/>
  <c r="BB37"/>
  <c r="BC37"/>
  <c r="BD37"/>
  <c r="BF37"/>
  <c r="BG37"/>
  <c r="BH37"/>
  <c r="BI37"/>
  <c r="BJ37"/>
  <c r="BK37"/>
  <c r="BL37"/>
  <c r="BM37"/>
  <c r="BN37"/>
  <c r="BO37"/>
  <c r="BP37"/>
  <c r="O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R38"/>
  <c r="AS38"/>
  <c r="AT38"/>
  <c r="AU38"/>
  <c r="AV38"/>
  <c r="AW38"/>
  <c r="AX38"/>
  <c r="AY38"/>
  <c r="AZ38"/>
  <c r="BA38"/>
  <c r="BB38"/>
  <c r="BC38"/>
  <c r="BD38"/>
  <c r="BF38"/>
  <c r="BG38"/>
  <c r="BH38"/>
  <c r="BI38"/>
  <c r="BJ38"/>
  <c r="BK38"/>
  <c r="BL38"/>
  <c r="BM38"/>
  <c r="BN38"/>
  <c r="BO38"/>
  <c r="BP38"/>
  <c r="O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R39"/>
  <c r="AS39"/>
  <c r="AT39"/>
  <c r="AU39"/>
  <c r="AV39"/>
  <c r="AW39"/>
  <c r="AX39"/>
  <c r="AY39"/>
  <c r="AZ39"/>
  <c r="BA39"/>
  <c r="BB39"/>
  <c r="BC39"/>
  <c r="BD39"/>
  <c r="BF39"/>
  <c r="BG39"/>
  <c r="BH39"/>
  <c r="BI39"/>
  <c r="BJ39"/>
  <c r="BK39"/>
  <c r="BL39"/>
  <c r="BM39"/>
  <c r="BN39"/>
  <c r="BO39"/>
  <c r="BP39"/>
  <c r="O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R40"/>
  <c r="AS40"/>
  <c r="AT40"/>
  <c r="AU40"/>
  <c r="AV40"/>
  <c r="AW40"/>
  <c r="AX40"/>
  <c r="AY40"/>
  <c r="AZ40"/>
  <c r="BA40"/>
  <c r="BB40"/>
  <c r="BC40"/>
  <c r="BD40"/>
  <c r="BF40"/>
  <c r="BG40"/>
  <c r="BH40"/>
  <c r="BI40"/>
  <c r="BJ40"/>
  <c r="BK40"/>
  <c r="BL40"/>
  <c r="BM40"/>
  <c r="BN40"/>
  <c r="BO40"/>
  <c r="BP40"/>
  <c r="O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R41"/>
  <c r="AS41"/>
  <c r="AT41"/>
  <c r="AU41"/>
  <c r="AV41"/>
  <c r="AW41"/>
  <c r="AX41"/>
  <c r="AY41"/>
  <c r="AZ41"/>
  <c r="BA41"/>
  <c r="BB41"/>
  <c r="BC41"/>
  <c r="BD41"/>
  <c r="BF41"/>
  <c r="BG41"/>
  <c r="BH41"/>
  <c r="BI41"/>
  <c r="BJ41"/>
  <c r="BK41"/>
  <c r="BL41"/>
  <c r="BM41"/>
  <c r="BN41"/>
  <c r="BO41"/>
  <c r="BP41"/>
  <c r="O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R42"/>
  <c r="AS42"/>
  <c r="AT42"/>
  <c r="AU42"/>
  <c r="AV42"/>
  <c r="AW42"/>
  <c r="AX42"/>
  <c r="AY42"/>
  <c r="AZ42"/>
  <c r="BA42"/>
  <c r="BB42"/>
  <c r="BC42"/>
  <c r="BD42"/>
  <c r="BF42"/>
  <c r="BG42"/>
  <c r="BH42"/>
  <c r="BI42"/>
  <c r="BJ42"/>
  <c r="BK42"/>
  <c r="BL42"/>
  <c r="BM42"/>
  <c r="BN42"/>
  <c r="BO42"/>
  <c r="BP42"/>
  <c r="O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R43"/>
  <c r="AS43"/>
  <c r="AT43"/>
  <c r="AU43"/>
  <c r="AV43"/>
  <c r="AW43"/>
  <c r="AX43"/>
  <c r="AY43"/>
  <c r="AZ43"/>
  <c r="BA43"/>
  <c r="BB43"/>
  <c r="BC43"/>
  <c r="BD43"/>
  <c r="BF43"/>
  <c r="BG43"/>
  <c r="BH43"/>
  <c r="BI43"/>
  <c r="BJ43"/>
  <c r="BK43"/>
  <c r="BL43"/>
  <c r="BM43"/>
  <c r="BN43"/>
  <c r="BO43"/>
  <c r="BP43"/>
  <c r="O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R44"/>
  <c r="AS44"/>
  <c r="AT44"/>
  <c r="AU44"/>
  <c r="AV44"/>
  <c r="AW44"/>
  <c r="AX44"/>
  <c r="AY44"/>
  <c r="AZ44"/>
  <c r="BA44"/>
  <c r="BB44"/>
  <c r="BC44"/>
  <c r="BD44"/>
  <c r="BF44"/>
  <c r="BG44"/>
  <c r="BH44"/>
  <c r="BI44"/>
  <c r="BJ44"/>
  <c r="BK44"/>
  <c r="BL44"/>
  <c r="BM44"/>
  <c r="BN44"/>
  <c r="BO44"/>
  <c r="BP44"/>
  <c r="O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R45"/>
  <c r="AS45"/>
  <c r="AT45"/>
  <c r="AU45"/>
  <c r="AV45"/>
  <c r="AW45"/>
  <c r="AX45"/>
  <c r="AY45"/>
  <c r="AZ45"/>
  <c r="BA45"/>
  <c r="BB45"/>
  <c r="BC45"/>
  <c r="BD45"/>
  <c r="BF45"/>
  <c r="BG45"/>
  <c r="BH45"/>
  <c r="BI45"/>
  <c r="BJ45"/>
  <c r="BK45"/>
  <c r="BL45"/>
  <c r="BM45"/>
  <c r="BN45"/>
  <c r="BO45"/>
  <c r="BP45"/>
  <c r="O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R46"/>
  <c r="AS46"/>
  <c r="AT46"/>
  <c r="AU46"/>
  <c r="AV46"/>
  <c r="AW46"/>
  <c r="AX46"/>
  <c r="AY46"/>
  <c r="AZ46"/>
  <c r="BA46"/>
  <c r="BB46"/>
  <c r="BC46"/>
  <c r="BD46"/>
  <c r="BF46"/>
  <c r="BG46"/>
  <c r="BH46"/>
  <c r="BI46"/>
  <c r="BJ46"/>
  <c r="BK46"/>
  <c r="BL46"/>
  <c r="BM46"/>
  <c r="BN46"/>
  <c r="BO46"/>
  <c r="BP46"/>
  <c r="O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R47"/>
  <c r="AS47"/>
  <c r="AT47"/>
  <c r="AU47"/>
  <c r="AV47"/>
  <c r="AW47"/>
  <c r="AX47"/>
  <c r="AY47"/>
  <c r="AZ47"/>
  <c r="BA47"/>
  <c r="BB47"/>
  <c r="BC47"/>
  <c r="BD47"/>
  <c r="BF47"/>
  <c r="BG47"/>
  <c r="BH47"/>
  <c r="BI47"/>
  <c r="BJ47"/>
  <c r="BK47"/>
  <c r="BL47"/>
  <c r="BM47"/>
  <c r="BN47"/>
  <c r="BO47"/>
  <c r="BP47"/>
  <c r="O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R48"/>
  <c r="AS48"/>
  <c r="AT48"/>
  <c r="AU48"/>
  <c r="AV48"/>
  <c r="AW48"/>
  <c r="AX48"/>
  <c r="AY48"/>
  <c r="AZ48"/>
  <c r="BA48"/>
  <c r="BB48"/>
  <c r="BC48"/>
  <c r="BD48"/>
  <c r="BF48"/>
  <c r="BG48"/>
  <c r="BH48"/>
  <c r="BI48"/>
  <c r="BJ48"/>
  <c r="BK48"/>
  <c r="BL48"/>
  <c r="BM48"/>
  <c r="BN48"/>
  <c r="BO48"/>
  <c r="BP48"/>
  <c r="O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R49"/>
  <c r="AS49"/>
  <c r="AT49"/>
  <c r="AU49"/>
  <c r="AV49"/>
  <c r="AW49"/>
  <c r="AX49"/>
  <c r="AY49"/>
  <c r="AZ49"/>
  <c r="BA49"/>
  <c r="BB49"/>
  <c r="BC49"/>
  <c r="BD49"/>
  <c r="BF49"/>
  <c r="BG49"/>
  <c r="BH49"/>
  <c r="BI49"/>
  <c r="BJ49"/>
  <c r="BK49"/>
  <c r="BL49"/>
  <c r="BM49"/>
  <c r="BN49"/>
  <c r="BO49"/>
  <c r="BP49"/>
  <c r="O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R50"/>
  <c r="AS50"/>
  <c r="AT50"/>
  <c r="AU50"/>
  <c r="AV50"/>
  <c r="AW50"/>
  <c r="AX50"/>
  <c r="AY50"/>
  <c r="AZ50"/>
  <c r="BA50"/>
  <c r="BB50"/>
  <c r="BC50"/>
  <c r="BD50"/>
  <c r="BF50"/>
  <c r="BG50"/>
  <c r="BH50"/>
  <c r="BI50"/>
  <c r="BJ50"/>
  <c r="BK50"/>
  <c r="BL50"/>
  <c r="BM50"/>
  <c r="BN50"/>
  <c r="BO50"/>
  <c r="BP50"/>
  <c r="O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R51"/>
  <c r="AS51"/>
  <c r="AT51"/>
  <c r="AU51"/>
  <c r="AV51"/>
  <c r="AW51"/>
  <c r="AX51"/>
  <c r="AY51"/>
  <c r="AZ51"/>
  <c r="BA51"/>
  <c r="BB51"/>
  <c r="BC51"/>
  <c r="BD51"/>
  <c r="BF51"/>
  <c r="BG51"/>
  <c r="BH51"/>
  <c r="BI51"/>
  <c r="BJ51"/>
  <c r="BK51"/>
  <c r="BL51"/>
  <c r="BM51"/>
  <c r="BN51"/>
  <c r="BO51"/>
  <c r="BP51"/>
  <c r="O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R52"/>
  <c r="AS52"/>
  <c r="AT52"/>
  <c r="AU52"/>
  <c r="AV52"/>
  <c r="AW52"/>
  <c r="AX52"/>
  <c r="AY52"/>
  <c r="AZ52"/>
  <c r="BA52"/>
  <c r="BB52"/>
  <c r="BC52"/>
  <c r="BD52"/>
  <c r="BF52"/>
  <c r="BG52"/>
  <c r="BH52"/>
  <c r="BI52"/>
  <c r="BJ52"/>
  <c r="BK52"/>
  <c r="BL52"/>
  <c r="BM52"/>
  <c r="BN52"/>
  <c r="BO52"/>
  <c r="BP52"/>
  <c r="O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R53"/>
  <c r="AS53"/>
  <c r="AT53"/>
  <c r="AU53"/>
  <c r="AV53"/>
  <c r="AW53"/>
  <c r="AX53"/>
  <c r="AY53"/>
  <c r="AZ53"/>
  <c r="BA53"/>
  <c r="BB53"/>
  <c r="BC53"/>
  <c r="BD53"/>
  <c r="BF53"/>
  <c r="BG53"/>
  <c r="BH53"/>
  <c r="BI53"/>
  <c r="BJ53"/>
  <c r="BK53"/>
  <c r="BL53"/>
  <c r="BM53"/>
  <c r="BN53"/>
  <c r="BO53"/>
  <c r="BP53"/>
  <c r="O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R54"/>
  <c r="AS54"/>
  <c r="AT54"/>
  <c r="AU54"/>
  <c r="AV54"/>
  <c r="AW54"/>
  <c r="AX54"/>
  <c r="AY54"/>
  <c r="AZ54"/>
  <c r="BA54"/>
  <c r="BB54"/>
  <c r="BC54"/>
  <c r="BD54"/>
  <c r="BF54"/>
  <c r="BG54"/>
  <c r="BH54"/>
  <c r="BI54"/>
  <c r="BJ54"/>
  <c r="BK54"/>
  <c r="BL54"/>
  <c r="BM54"/>
  <c r="BN54"/>
  <c r="BO54"/>
  <c r="BP54"/>
  <c r="O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R55"/>
  <c r="AS55"/>
  <c r="AT55"/>
  <c r="AU55"/>
  <c r="AV55"/>
  <c r="AW55"/>
  <c r="AX55"/>
  <c r="AY55"/>
  <c r="AZ55"/>
  <c r="BA55"/>
  <c r="BB55"/>
  <c r="BC55"/>
  <c r="BD55"/>
  <c r="BF55"/>
  <c r="BG55"/>
  <c r="BH55"/>
  <c r="BI55"/>
  <c r="BJ55"/>
  <c r="BK55"/>
  <c r="BL55"/>
  <c r="BM55"/>
  <c r="BN55"/>
  <c r="BO55"/>
  <c r="BP55"/>
  <c r="O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R56"/>
  <c r="AS56"/>
  <c r="AT56"/>
  <c r="AU56"/>
  <c r="AV56"/>
  <c r="AW56"/>
  <c r="AX56"/>
  <c r="AY56"/>
  <c r="AZ56"/>
  <c r="BA56"/>
  <c r="BB56"/>
  <c r="BC56"/>
  <c r="BD56"/>
  <c r="BF56"/>
  <c r="BG56"/>
  <c r="BH56"/>
  <c r="BI56"/>
  <c r="BJ56"/>
  <c r="BK56"/>
  <c r="BL56"/>
  <c r="BM56"/>
  <c r="BN56"/>
  <c r="BO56"/>
  <c r="BP56"/>
  <c r="O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R57"/>
  <c r="AS57"/>
  <c r="AT57"/>
  <c r="AU57"/>
  <c r="AV57"/>
  <c r="AW57"/>
  <c r="AX57"/>
  <c r="AY57"/>
  <c r="AZ57"/>
  <c r="BA57"/>
  <c r="BB57"/>
  <c r="BC57"/>
  <c r="BD57"/>
  <c r="BF57"/>
  <c r="BG57"/>
  <c r="BH57"/>
  <c r="BI57"/>
  <c r="BJ57"/>
  <c r="BK57"/>
  <c r="BL57"/>
  <c r="BM57"/>
  <c r="BN57"/>
  <c r="BO57"/>
  <c r="BP57"/>
  <c r="O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R58"/>
  <c r="AS58"/>
  <c r="AT58"/>
  <c r="AU58"/>
  <c r="AV58"/>
  <c r="AW58"/>
  <c r="AX58"/>
  <c r="AY58"/>
  <c r="AZ58"/>
  <c r="BA58"/>
  <c r="BB58"/>
  <c r="BC58"/>
  <c r="BD58"/>
  <c r="BF58"/>
  <c r="BG58"/>
  <c r="BH58"/>
  <c r="BI58"/>
  <c r="BJ58"/>
  <c r="BK58"/>
  <c r="BL58"/>
  <c r="BM58"/>
  <c r="BN58"/>
  <c r="BO58"/>
  <c r="BP58"/>
  <c r="O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R59"/>
  <c r="AS59"/>
  <c r="AT59"/>
  <c r="AU59"/>
  <c r="AV59"/>
  <c r="AW59"/>
  <c r="AX59"/>
  <c r="AY59"/>
  <c r="AZ59"/>
  <c r="BA59"/>
  <c r="BB59"/>
  <c r="BC59"/>
  <c r="BD59"/>
  <c r="BF59"/>
  <c r="BG59"/>
  <c r="BH59"/>
  <c r="BI59"/>
  <c r="BJ59"/>
  <c r="BK59"/>
  <c r="BL59"/>
  <c r="BM59"/>
  <c r="BN59"/>
  <c r="BO59"/>
  <c r="BP59"/>
  <c r="O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R60"/>
  <c r="AS60"/>
  <c r="AT60"/>
  <c r="AU60"/>
  <c r="AV60"/>
  <c r="AW60"/>
  <c r="AX60"/>
  <c r="AY60"/>
  <c r="AZ60"/>
  <c r="BA60"/>
  <c r="BB60"/>
  <c r="BC60"/>
  <c r="BD60"/>
  <c r="BF60"/>
  <c r="BG60"/>
  <c r="BH60"/>
  <c r="BI60"/>
  <c r="BJ60"/>
  <c r="BK60"/>
  <c r="BL60"/>
  <c r="BM60"/>
  <c r="BN60"/>
  <c r="BO60"/>
  <c r="BP60"/>
  <c r="O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R61"/>
  <c r="AS61"/>
  <c r="AT61"/>
  <c r="AU61"/>
  <c r="AV61"/>
  <c r="AW61"/>
  <c r="AX61"/>
  <c r="AY61"/>
  <c r="AZ61"/>
  <c r="BA61"/>
  <c r="BB61"/>
  <c r="BC61"/>
  <c r="BD61"/>
  <c r="BF61"/>
  <c r="BG61"/>
  <c r="BH61"/>
  <c r="BI61"/>
  <c r="BJ61"/>
  <c r="BK61"/>
  <c r="BL61"/>
  <c r="BM61"/>
  <c r="BN61"/>
  <c r="BO61"/>
  <c r="BP61"/>
  <c r="O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R62"/>
  <c r="AS62"/>
  <c r="AT62"/>
  <c r="AU62"/>
  <c r="AV62"/>
  <c r="AW62"/>
  <c r="AX62"/>
  <c r="AY62"/>
  <c r="AZ62"/>
  <c r="BA62"/>
  <c r="BB62"/>
  <c r="BC62"/>
  <c r="BD62"/>
  <c r="BF62"/>
  <c r="BG62"/>
  <c r="BH62"/>
  <c r="BI62"/>
  <c r="BJ62"/>
  <c r="BK62"/>
  <c r="BL62"/>
  <c r="BM62"/>
  <c r="BN62"/>
  <c r="BO62"/>
  <c r="BP62"/>
  <c r="O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R63"/>
  <c r="AS63"/>
  <c r="AT63"/>
  <c r="AU63"/>
  <c r="AV63"/>
  <c r="AW63"/>
  <c r="AX63"/>
  <c r="AY63"/>
  <c r="AZ63"/>
  <c r="BA63"/>
  <c r="BB63"/>
  <c r="BC63"/>
  <c r="BD63"/>
  <c r="BF63"/>
  <c r="BG63"/>
  <c r="BH63"/>
  <c r="BI63"/>
  <c r="BJ63"/>
  <c r="BK63"/>
  <c r="BL63"/>
  <c r="BM63"/>
  <c r="BN63"/>
  <c r="BO63"/>
  <c r="BP63"/>
  <c r="O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R64"/>
  <c r="AS64"/>
  <c r="AT64"/>
  <c r="AU64"/>
  <c r="AV64"/>
  <c r="AW64"/>
  <c r="AX64"/>
  <c r="AY64"/>
  <c r="AZ64"/>
  <c r="BA64"/>
  <c r="BB64"/>
  <c r="BC64"/>
  <c r="BD64"/>
  <c r="BF64"/>
  <c r="BG64"/>
  <c r="BH64"/>
  <c r="BI64"/>
  <c r="BJ64"/>
  <c r="BK64"/>
  <c r="BL64"/>
  <c r="BM64"/>
  <c r="BN64"/>
  <c r="BO64"/>
  <c r="BP64"/>
  <c r="O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R65"/>
  <c r="AS65"/>
  <c r="AT65"/>
  <c r="AU65"/>
  <c r="AV65"/>
  <c r="AW65"/>
  <c r="AX65"/>
  <c r="AY65"/>
  <c r="AZ65"/>
  <c r="BA65"/>
  <c r="BB65"/>
  <c r="BC65"/>
  <c r="BD65"/>
  <c r="BF65"/>
  <c r="BG65"/>
  <c r="BH65"/>
  <c r="BI65"/>
  <c r="BJ65"/>
  <c r="BK65"/>
  <c r="BL65"/>
  <c r="BM65"/>
  <c r="BN65"/>
  <c r="BO65"/>
  <c r="BP65"/>
  <c r="O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R66"/>
  <c r="AS66"/>
  <c r="AT66"/>
  <c r="AU66"/>
  <c r="AV66"/>
  <c r="AW66"/>
  <c r="AX66"/>
  <c r="AY66"/>
  <c r="AZ66"/>
  <c r="BA66"/>
  <c r="BB66"/>
  <c r="BC66"/>
  <c r="BD66"/>
  <c r="BF66"/>
  <c r="BG66"/>
  <c r="BH66"/>
  <c r="BI66"/>
  <c r="BJ66"/>
  <c r="BK66"/>
  <c r="BL66"/>
  <c r="BM66"/>
  <c r="BN66"/>
  <c r="BO66"/>
  <c r="BP66"/>
  <c r="O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R67"/>
  <c r="AS67"/>
  <c r="AT67"/>
  <c r="AU67"/>
  <c r="AV67"/>
  <c r="AW67"/>
  <c r="AX67"/>
  <c r="AY67"/>
  <c r="AZ67"/>
  <c r="BA67"/>
  <c r="BB67"/>
  <c r="BC67"/>
  <c r="BD67"/>
  <c r="BF67"/>
  <c r="BG67"/>
  <c r="BH67"/>
  <c r="BI67"/>
  <c r="BJ67"/>
  <c r="BK67"/>
  <c r="BL67"/>
  <c r="BM67"/>
  <c r="BN67"/>
  <c r="BO67"/>
  <c r="BP67"/>
  <c r="O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R68"/>
  <c r="AS68"/>
  <c r="AT68"/>
  <c r="AU68"/>
  <c r="AV68"/>
  <c r="AW68"/>
  <c r="AX68"/>
  <c r="AY68"/>
  <c r="AZ68"/>
  <c r="BA68"/>
  <c r="BB68"/>
  <c r="BC68"/>
  <c r="BD68"/>
  <c r="BF68"/>
  <c r="BG68"/>
  <c r="BH68"/>
  <c r="BI68"/>
  <c r="BJ68"/>
  <c r="BK68"/>
  <c r="BL68"/>
  <c r="BM68"/>
  <c r="BN68"/>
  <c r="BO68"/>
  <c r="BP68"/>
  <c r="O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R69"/>
  <c r="AS69"/>
  <c r="AT69"/>
  <c r="AU69"/>
  <c r="AV69"/>
  <c r="AW69"/>
  <c r="AX69"/>
  <c r="AY69"/>
  <c r="AZ69"/>
  <c r="BA69"/>
  <c r="BB69"/>
  <c r="BC69"/>
  <c r="BD69"/>
  <c r="BF69"/>
  <c r="BG69"/>
  <c r="BH69"/>
  <c r="BI69"/>
  <c r="BJ69"/>
  <c r="BK69"/>
  <c r="BL69"/>
  <c r="BM69"/>
  <c r="BN69"/>
  <c r="BO69"/>
  <c r="BP69"/>
  <c r="C138" i="5" l="1"/>
  <c r="D138"/>
  <c r="E138"/>
  <c r="F138"/>
  <c r="G138"/>
  <c r="H138"/>
  <c r="I138"/>
  <c r="J138"/>
  <c r="K138"/>
  <c r="L138"/>
  <c r="M138"/>
  <c r="N138"/>
  <c r="C139"/>
  <c r="D139"/>
  <c r="E139"/>
  <c r="F139"/>
  <c r="G139"/>
  <c r="H139"/>
  <c r="I139"/>
  <c r="J139"/>
  <c r="K139"/>
  <c r="L139"/>
  <c r="M139"/>
  <c r="N139"/>
  <c r="C140"/>
  <c r="D140"/>
  <c r="E140"/>
  <c r="F140"/>
  <c r="G140"/>
  <c r="H140"/>
  <c r="I140"/>
  <c r="J140"/>
  <c r="K140"/>
  <c r="L140"/>
  <c r="M140"/>
  <c r="N140"/>
  <c r="AB69" i="4"/>
  <c r="AC69"/>
  <c r="AD69"/>
  <c r="AB70"/>
  <c r="AC70"/>
  <c r="AD70"/>
  <c r="N3" i="3" l="1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BS3"/>
  <c r="BT3"/>
  <c r="BU3"/>
  <c r="BV3"/>
  <c r="BW3"/>
  <c r="BX3"/>
  <c r="N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S4"/>
  <c r="BT4"/>
  <c r="BU4"/>
  <c r="BV4"/>
  <c r="BW4"/>
  <c r="BX4"/>
  <c r="N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S5"/>
  <c r="BT5"/>
  <c r="BU5"/>
  <c r="BV5"/>
  <c r="BW5"/>
  <c r="BX5"/>
  <c r="N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S6"/>
  <c r="BT6"/>
  <c r="BU6"/>
  <c r="BV6"/>
  <c r="BW6"/>
  <c r="BX6"/>
  <c r="N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S7"/>
  <c r="BT7"/>
  <c r="BU7"/>
  <c r="BV7"/>
  <c r="BW7"/>
  <c r="BX7"/>
  <c r="N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S8"/>
  <c r="BT8"/>
  <c r="BU8"/>
  <c r="BV8"/>
  <c r="BW8"/>
  <c r="BX8"/>
  <c r="N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S9"/>
  <c r="BT9"/>
  <c r="BU9"/>
  <c r="BV9"/>
  <c r="BW9"/>
  <c r="BX9"/>
  <c r="N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S10"/>
  <c r="BT10"/>
  <c r="BU10"/>
  <c r="BV10"/>
  <c r="BW10"/>
  <c r="BX10"/>
  <c r="N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S11"/>
  <c r="BT11"/>
  <c r="BU11"/>
  <c r="BV11"/>
  <c r="BW11"/>
  <c r="BX11"/>
  <c r="N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S12"/>
  <c r="BT12"/>
  <c r="BU12"/>
  <c r="BV12"/>
  <c r="BW12"/>
  <c r="BX12"/>
  <c r="N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S13"/>
  <c r="BT13"/>
  <c r="BU13"/>
  <c r="BV13"/>
  <c r="BW13"/>
  <c r="BX13"/>
  <c r="N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S14"/>
  <c r="BT14"/>
  <c r="BU14"/>
  <c r="BV14"/>
  <c r="BW14"/>
  <c r="BX14"/>
  <c r="N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S15"/>
  <c r="BT15"/>
  <c r="BU15"/>
  <c r="BV15"/>
  <c r="BW15"/>
  <c r="BX15"/>
  <c r="N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S16"/>
  <c r="BT16"/>
  <c r="BU16"/>
  <c r="BV16"/>
  <c r="BW16"/>
  <c r="BX16"/>
  <c r="N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S17"/>
  <c r="BT17"/>
  <c r="BU17"/>
  <c r="BV17"/>
  <c r="BW17"/>
  <c r="BX17"/>
  <c r="N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S18"/>
  <c r="BT18"/>
  <c r="BU18"/>
  <c r="BV18"/>
  <c r="BW18"/>
  <c r="BX18"/>
  <c r="N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S19"/>
  <c r="BT19"/>
  <c r="BU19"/>
  <c r="BV19"/>
  <c r="BW19"/>
  <c r="BX19"/>
  <c r="N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S20"/>
  <c r="BT20"/>
  <c r="BU20"/>
  <c r="BV20"/>
  <c r="BW20"/>
  <c r="BX20"/>
  <c r="N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S21"/>
  <c r="BT21"/>
  <c r="BU21"/>
  <c r="BV21"/>
  <c r="BW21"/>
  <c r="BX21"/>
  <c r="N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S22"/>
  <c r="BT22"/>
  <c r="BU22"/>
  <c r="BV22"/>
  <c r="BW22"/>
  <c r="BX22"/>
  <c r="N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S23"/>
  <c r="BT23"/>
  <c r="BU23"/>
  <c r="BV23"/>
  <c r="BW23"/>
  <c r="BX23"/>
  <c r="N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S24"/>
  <c r="BT24"/>
  <c r="BU24"/>
  <c r="BV24"/>
  <c r="BW24"/>
  <c r="BX24"/>
  <c r="N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S25"/>
  <c r="BT25"/>
  <c r="BU25"/>
  <c r="BV25"/>
  <c r="BW25"/>
  <c r="BX25"/>
  <c r="N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S26"/>
  <c r="BT26"/>
  <c r="BU26"/>
  <c r="BV26"/>
  <c r="BW26"/>
  <c r="BX26"/>
  <c r="N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S27"/>
  <c r="BT27"/>
  <c r="BU27"/>
  <c r="BV27"/>
  <c r="BW27"/>
  <c r="BX27"/>
  <c r="N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S28"/>
  <c r="BT28"/>
  <c r="BU28"/>
  <c r="BV28"/>
  <c r="BW28"/>
  <c r="BX28"/>
  <c r="N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S29"/>
  <c r="BT29"/>
  <c r="BU29"/>
  <c r="BV29"/>
  <c r="BW29"/>
  <c r="BX29"/>
  <c r="N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S30"/>
  <c r="BT30"/>
  <c r="BU30"/>
  <c r="BV30"/>
  <c r="BW30"/>
  <c r="BX30"/>
  <c r="N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S31"/>
  <c r="BT31"/>
  <c r="BU31"/>
  <c r="BV31"/>
  <c r="BW31"/>
  <c r="BX31"/>
  <c r="N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S32"/>
  <c r="BT32"/>
  <c r="BU32"/>
  <c r="BV32"/>
  <c r="BW32"/>
  <c r="BX32"/>
  <c r="N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S33"/>
  <c r="BT33"/>
  <c r="BU33"/>
  <c r="BV33"/>
  <c r="BW33"/>
  <c r="BX33"/>
  <c r="N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S34"/>
  <c r="BT34"/>
  <c r="BU34"/>
  <c r="BV34"/>
  <c r="BW34"/>
  <c r="BX34"/>
  <c r="N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S35"/>
  <c r="BT35"/>
  <c r="BU35"/>
  <c r="BV35"/>
  <c r="BW35"/>
  <c r="BX35"/>
  <c r="N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S36"/>
  <c r="BT36"/>
  <c r="BU36"/>
  <c r="BV36"/>
  <c r="BW36"/>
  <c r="BX36"/>
  <c r="N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S37"/>
  <c r="BT37"/>
  <c r="BU37"/>
  <c r="BV37"/>
  <c r="BW37"/>
  <c r="BX37"/>
  <c r="N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S38"/>
  <c r="BT38"/>
  <c r="BU38"/>
  <c r="BV38"/>
  <c r="BW38"/>
  <c r="BX38"/>
  <c r="N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S39"/>
  <c r="BT39"/>
  <c r="BU39"/>
  <c r="BV39"/>
  <c r="BW39"/>
  <c r="BX39"/>
  <c r="N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S40"/>
  <c r="BT40"/>
  <c r="BU40"/>
  <c r="BV40"/>
  <c r="BW40"/>
  <c r="BX40"/>
  <c r="N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S41"/>
  <c r="BT41"/>
  <c r="BU41"/>
  <c r="BV41"/>
  <c r="BW41"/>
  <c r="BX41"/>
  <c r="N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S42"/>
  <c r="BT42"/>
  <c r="BU42"/>
  <c r="BV42"/>
  <c r="BW42"/>
  <c r="BX42"/>
  <c r="N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S43"/>
  <c r="BT43"/>
  <c r="BU43"/>
  <c r="BV43"/>
  <c r="BW43"/>
  <c r="BX43"/>
  <c r="N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S44"/>
  <c r="BT44"/>
  <c r="BU44"/>
  <c r="BV44"/>
  <c r="BW44"/>
  <c r="BX44"/>
  <c r="N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S45"/>
  <c r="BT45"/>
  <c r="BU45"/>
  <c r="BV45"/>
  <c r="BW45"/>
  <c r="BX45"/>
  <c r="N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S46"/>
  <c r="BT46"/>
  <c r="BU46"/>
  <c r="BV46"/>
  <c r="BW46"/>
  <c r="BX46"/>
  <c r="N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S47"/>
  <c r="BT47"/>
  <c r="BU47"/>
  <c r="BV47"/>
  <c r="BW47"/>
  <c r="BX47"/>
  <c r="N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S48"/>
  <c r="BT48"/>
  <c r="BU48"/>
  <c r="BV48"/>
  <c r="BW48"/>
  <c r="BX48"/>
  <c r="N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S49"/>
  <c r="BT49"/>
  <c r="BU49"/>
  <c r="BV49"/>
  <c r="BW49"/>
  <c r="BX49"/>
  <c r="N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S50"/>
  <c r="BT50"/>
  <c r="BU50"/>
  <c r="BV50"/>
  <c r="BW50"/>
  <c r="BX50"/>
  <c r="N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S51"/>
  <c r="BT51"/>
  <c r="BU51"/>
  <c r="BV51"/>
  <c r="BW51"/>
  <c r="BX51"/>
  <c r="N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S52"/>
  <c r="BT52"/>
  <c r="BU52"/>
  <c r="BV52"/>
  <c r="BW52"/>
  <c r="BX52"/>
  <c r="N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S53"/>
  <c r="BT53"/>
  <c r="BU53"/>
  <c r="BV53"/>
  <c r="BW53"/>
  <c r="BX53"/>
  <c r="N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S54"/>
  <c r="BT54"/>
  <c r="BU54"/>
  <c r="BV54"/>
  <c r="BW54"/>
  <c r="BX54"/>
  <c r="N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S55"/>
  <c r="BT55"/>
  <c r="BU55"/>
  <c r="BV55"/>
  <c r="BW55"/>
  <c r="BX55"/>
  <c r="N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S56"/>
  <c r="BT56"/>
  <c r="BU56"/>
  <c r="BV56"/>
  <c r="BW56"/>
  <c r="BX56"/>
  <c r="N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S57"/>
  <c r="BT57"/>
  <c r="BU57"/>
  <c r="BV57"/>
  <c r="BW57"/>
  <c r="BX57"/>
  <c r="N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S58"/>
  <c r="BT58"/>
  <c r="BU58"/>
  <c r="BV58"/>
  <c r="BW58"/>
  <c r="BX58"/>
  <c r="N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S59"/>
  <c r="BT59"/>
  <c r="BU59"/>
  <c r="BV59"/>
  <c r="BW59"/>
  <c r="BX59"/>
  <c r="N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S60"/>
  <c r="BT60"/>
  <c r="BU60"/>
  <c r="BV60"/>
  <c r="BW60"/>
  <c r="BX60"/>
  <c r="N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S61"/>
  <c r="BT61"/>
  <c r="BU61"/>
  <c r="BV61"/>
  <c r="BW61"/>
  <c r="BX61"/>
  <c r="N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S62"/>
  <c r="BT62"/>
  <c r="BU62"/>
  <c r="BV62"/>
  <c r="BW62"/>
  <c r="BX62"/>
  <c r="N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H63"/>
  <c r="BI63"/>
  <c r="BJ63"/>
  <c r="BK63"/>
  <c r="BL63"/>
  <c r="BM63"/>
  <c r="BN63"/>
  <c r="BO63"/>
  <c r="BP63"/>
  <c r="BQ63"/>
  <c r="BS63"/>
  <c r="BT63"/>
  <c r="BU63"/>
  <c r="BV63"/>
  <c r="BW63"/>
  <c r="BX63"/>
  <c r="N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H64"/>
  <c r="BI64"/>
  <c r="BJ64"/>
  <c r="BK64"/>
  <c r="BL64"/>
  <c r="BM64"/>
  <c r="BN64"/>
  <c r="BO64"/>
  <c r="BP64"/>
  <c r="BQ64"/>
  <c r="BS64"/>
  <c r="BT64"/>
  <c r="BU64"/>
  <c r="BV64"/>
  <c r="BW64"/>
  <c r="BX64"/>
  <c r="N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K65"/>
  <c r="BL65"/>
  <c r="BM65"/>
  <c r="BN65"/>
  <c r="BO65"/>
  <c r="BP65"/>
  <c r="BQ65"/>
  <c r="BS65"/>
  <c r="BT65"/>
  <c r="BU65"/>
  <c r="BV65"/>
  <c r="BW65"/>
  <c r="BX65"/>
  <c r="N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BS66"/>
  <c r="BT66"/>
  <c r="BU66"/>
  <c r="BV66"/>
  <c r="BW66"/>
  <c r="BX66"/>
  <c r="N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H67"/>
  <c r="BI67"/>
  <c r="BJ67"/>
  <c r="BK67"/>
  <c r="BL67"/>
  <c r="BM67"/>
  <c r="BN67"/>
  <c r="BO67"/>
  <c r="BP67"/>
  <c r="BQ67"/>
  <c r="BS67"/>
  <c r="BT67"/>
  <c r="BU67"/>
  <c r="BV67"/>
  <c r="BW67"/>
  <c r="BX67"/>
  <c r="N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BP68"/>
  <c r="BQ68"/>
  <c r="BS68"/>
  <c r="BT68"/>
  <c r="BU68"/>
  <c r="BV68"/>
  <c r="BW68"/>
  <c r="BX68"/>
  <c r="N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BS69"/>
  <c r="BT69"/>
  <c r="BU69"/>
  <c r="BV69"/>
  <c r="BW69"/>
  <c r="BX69"/>
  <c r="N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BJ70"/>
  <c r="BK70"/>
  <c r="BL70"/>
  <c r="BM70"/>
  <c r="BN70"/>
  <c r="BO70"/>
  <c r="BP70"/>
  <c r="BQ70"/>
  <c r="BS70"/>
  <c r="BT70"/>
  <c r="BU70"/>
  <c r="BV70"/>
  <c r="BW70"/>
  <c r="BX70"/>
  <c r="N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BO71"/>
  <c r="BP71"/>
  <c r="BQ71"/>
  <c r="BS71"/>
  <c r="BT71"/>
  <c r="BU71"/>
  <c r="BV71"/>
  <c r="BW71"/>
  <c r="BX71"/>
  <c r="N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S72"/>
  <c r="BT72"/>
  <c r="BU72"/>
  <c r="BV72"/>
  <c r="BW72"/>
  <c r="BX72"/>
  <c r="N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S73"/>
  <c r="BT73"/>
  <c r="BU73"/>
  <c r="BV73"/>
  <c r="BW73"/>
  <c r="BX73"/>
  <c r="N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S74"/>
  <c r="BT74"/>
  <c r="BU74"/>
  <c r="BV74"/>
  <c r="BW74"/>
  <c r="BX74"/>
  <c r="N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BO75"/>
  <c r="BP75"/>
  <c r="BQ75"/>
  <c r="BS75"/>
  <c r="BT75"/>
  <c r="BU75"/>
  <c r="BV75"/>
  <c r="BW75"/>
  <c r="BX75"/>
  <c r="N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S76"/>
  <c r="BT76"/>
  <c r="BU76"/>
  <c r="BV76"/>
  <c r="BW76"/>
  <c r="BX76"/>
  <c r="N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BM77"/>
  <c r="BN77"/>
  <c r="BO77"/>
  <c r="BP77"/>
  <c r="BQ77"/>
  <c r="BS77"/>
  <c r="BT77"/>
  <c r="BU77"/>
  <c r="BV77"/>
  <c r="BW77"/>
  <c r="BX77"/>
  <c r="N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S78"/>
  <c r="BT78"/>
  <c r="BU78"/>
  <c r="BV78"/>
  <c r="BW78"/>
  <c r="BX78"/>
  <c r="N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S79"/>
  <c r="BT79"/>
  <c r="BU79"/>
  <c r="BV79"/>
  <c r="BW79"/>
  <c r="BX79"/>
  <c r="N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L80"/>
  <c r="BM80"/>
  <c r="BN80"/>
  <c r="BO80"/>
  <c r="BP80"/>
  <c r="BQ80"/>
  <c r="BS80"/>
  <c r="BT80"/>
  <c r="BU80"/>
  <c r="BV80"/>
  <c r="BW80"/>
  <c r="BX80"/>
  <c r="N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H81"/>
  <c r="BI81"/>
  <c r="BJ81"/>
  <c r="BK81"/>
  <c r="BL81"/>
  <c r="BM81"/>
  <c r="BN81"/>
  <c r="BO81"/>
  <c r="BP81"/>
  <c r="BQ81"/>
  <c r="BS81"/>
  <c r="BT81"/>
  <c r="BU81"/>
  <c r="BV81"/>
  <c r="BW81"/>
  <c r="BX81"/>
  <c r="N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BL82"/>
  <c r="BM82"/>
  <c r="BN82"/>
  <c r="BO82"/>
  <c r="BP82"/>
  <c r="BQ82"/>
  <c r="BS82"/>
  <c r="BT82"/>
  <c r="BU82"/>
  <c r="BV82"/>
  <c r="BW82"/>
  <c r="BX82"/>
  <c r="N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BL83"/>
  <c r="BM83"/>
  <c r="BN83"/>
  <c r="BO83"/>
  <c r="BP83"/>
  <c r="BQ83"/>
  <c r="BS83"/>
  <c r="BT83"/>
  <c r="BU83"/>
  <c r="BV83"/>
  <c r="BW83"/>
  <c r="BX83"/>
  <c r="N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BL84"/>
  <c r="BM84"/>
  <c r="BN84"/>
  <c r="BO84"/>
  <c r="BP84"/>
  <c r="BQ84"/>
  <c r="BS84"/>
  <c r="BT84"/>
  <c r="BU84"/>
  <c r="BV84"/>
  <c r="BW84"/>
  <c r="BX84"/>
  <c r="N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BL85"/>
  <c r="BM85"/>
  <c r="BN85"/>
  <c r="BO85"/>
  <c r="BP85"/>
  <c r="BQ85"/>
  <c r="BS85"/>
  <c r="BT85"/>
  <c r="BU85"/>
  <c r="BV85"/>
  <c r="BW85"/>
  <c r="BX85"/>
  <c r="N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BL86"/>
  <c r="BM86"/>
  <c r="BN86"/>
  <c r="BO86"/>
  <c r="BP86"/>
  <c r="BQ86"/>
  <c r="BS86"/>
  <c r="BT86"/>
  <c r="BU86"/>
  <c r="BV86"/>
  <c r="BW86"/>
  <c r="BX86"/>
  <c r="N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BJ87"/>
  <c r="BK87"/>
  <c r="BL87"/>
  <c r="BM87"/>
  <c r="BN87"/>
  <c r="BO87"/>
  <c r="BP87"/>
  <c r="BQ87"/>
  <c r="BS87"/>
  <c r="BT87"/>
  <c r="BU87"/>
  <c r="BV87"/>
  <c r="BW87"/>
  <c r="BX87"/>
  <c r="N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BJ88"/>
  <c r="BK88"/>
  <c r="BL88"/>
  <c r="BM88"/>
  <c r="BN88"/>
  <c r="BO88"/>
  <c r="BP88"/>
  <c r="BQ88"/>
  <c r="BS88"/>
  <c r="BT88"/>
  <c r="BU88"/>
  <c r="BV88"/>
  <c r="BW88"/>
  <c r="BX88"/>
  <c r="N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H89"/>
  <c r="BI89"/>
  <c r="BJ89"/>
  <c r="BK89"/>
  <c r="BL89"/>
  <c r="BM89"/>
  <c r="BN89"/>
  <c r="BO89"/>
  <c r="BP89"/>
  <c r="BQ89"/>
  <c r="BS89"/>
  <c r="BT89"/>
  <c r="BU89"/>
  <c r="BV89"/>
  <c r="BW89"/>
  <c r="BX89"/>
  <c r="N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BL90"/>
  <c r="BM90"/>
  <c r="BN90"/>
  <c r="BO90"/>
  <c r="BP90"/>
  <c r="BQ90"/>
  <c r="BS90"/>
  <c r="BT90"/>
  <c r="BU90"/>
  <c r="BV90"/>
  <c r="BW90"/>
  <c r="BX90"/>
  <c r="N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BJ91"/>
  <c r="BK91"/>
  <c r="BL91"/>
  <c r="BM91"/>
  <c r="BN91"/>
  <c r="BO91"/>
  <c r="BP91"/>
  <c r="BQ91"/>
  <c r="BS91"/>
  <c r="BT91"/>
  <c r="BU91"/>
  <c r="BV91"/>
  <c r="BW91"/>
  <c r="BX91"/>
  <c r="N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BL92"/>
  <c r="BM92"/>
  <c r="BN92"/>
  <c r="BO92"/>
  <c r="BP92"/>
  <c r="BQ92"/>
  <c r="BS92"/>
  <c r="BT92"/>
  <c r="BU92"/>
  <c r="BV92"/>
  <c r="BW92"/>
  <c r="BX92"/>
  <c r="N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BK93"/>
  <c r="BL93"/>
  <c r="BM93"/>
  <c r="BN93"/>
  <c r="BO93"/>
  <c r="BP93"/>
  <c r="BQ93"/>
  <c r="BS93"/>
  <c r="BT93"/>
  <c r="BU93"/>
  <c r="BV93"/>
  <c r="BW93"/>
  <c r="BX93"/>
  <c r="N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BL94"/>
  <c r="BM94"/>
  <c r="BN94"/>
  <c r="BO94"/>
  <c r="BP94"/>
  <c r="BQ94"/>
  <c r="BS94"/>
  <c r="BT94"/>
  <c r="BU94"/>
  <c r="BV94"/>
  <c r="BW94"/>
  <c r="BX94"/>
</calcChain>
</file>

<file path=xl/sharedStrings.xml><?xml version="1.0" encoding="utf-8"?>
<sst xmlns="http://schemas.openxmlformats.org/spreadsheetml/2006/main" count="1371" uniqueCount="694">
  <si>
    <t>SiO2</t>
  </si>
  <si>
    <t>Na2O</t>
  </si>
  <si>
    <t>K2O</t>
  </si>
  <si>
    <t>TiO2</t>
  </si>
  <si>
    <t>FeO</t>
  </si>
  <si>
    <t>Al2O3</t>
  </si>
  <si>
    <t>MgO</t>
  </si>
  <si>
    <t>CaO</t>
  </si>
  <si>
    <t>Cr2O3</t>
  </si>
  <si>
    <t>MnO</t>
  </si>
  <si>
    <t>NiO</t>
  </si>
  <si>
    <t>55a_Grt</t>
  </si>
  <si>
    <t xml:space="preserve"> </t>
  </si>
  <si>
    <t>55a_Grt2</t>
  </si>
  <si>
    <t>55a_Grt3</t>
  </si>
  <si>
    <t>55b_Grt</t>
  </si>
  <si>
    <t>55b_Grt1</t>
  </si>
  <si>
    <t>58_Grt1</t>
  </si>
  <si>
    <t>58_Grt2</t>
  </si>
  <si>
    <t>58_Grt3</t>
  </si>
  <si>
    <t>46b_Grt1</t>
  </si>
  <si>
    <t>46b_Grt2</t>
  </si>
  <si>
    <t>46b_Grt3</t>
  </si>
  <si>
    <t>59b_Grt_Kern</t>
  </si>
  <si>
    <t>59b_Grt_Rand</t>
  </si>
  <si>
    <t>59b_Grtband</t>
  </si>
  <si>
    <t>59b_Grt</t>
  </si>
  <si>
    <t>59b_Gtrband</t>
  </si>
  <si>
    <t>2c_Grt</t>
  </si>
  <si>
    <t>2c_Grt1</t>
  </si>
  <si>
    <t>2c_Grt_inQz</t>
  </si>
  <si>
    <t>2c_Grt2</t>
  </si>
  <si>
    <t>2c_Amp_inGrt</t>
  </si>
  <si>
    <t>2c_Grt_gelb</t>
  </si>
  <si>
    <t>59a_Grt</t>
  </si>
  <si>
    <t>59a_Xrund</t>
  </si>
  <si>
    <t>59a_Grt1</t>
  </si>
  <si>
    <t>46a_Grt</t>
  </si>
  <si>
    <t>46a_Grt1</t>
  </si>
  <si>
    <t>46a_Grt2</t>
  </si>
  <si>
    <t>44_Grt</t>
  </si>
  <si>
    <t>44_Grt1</t>
  </si>
  <si>
    <t>44_Incl_Epi</t>
  </si>
  <si>
    <t>44_Qz?inAmp</t>
  </si>
  <si>
    <t>43_Grt</t>
  </si>
  <si>
    <t>43_Grt1</t>
  </si>
  <si>
    <t>2_GrtinAmp</t>
  </si>
  <si>
    <t>5_Grt</t>
  </si>
  <si>
    <t>5_Grt2</t>
  </si>
  <si>
    <t>5_Grt3</t>
  </si>
  <si>
    <t>4_Grt</t>
  </si>
  <si>
    <t>3_Granat</t>
  </si>
  <si>
    <t>11_Grt</t>
  </si>
  <si>
    <t>10_Grt1</t>
  </si>
  <si>
    <t>10_Grt2</t>
  </si>
  <si>
    <t>10_Grt3</t>
  </si>
  <si>
    <t>9_InclmitAltsaum</t>
  </si>
  <si>
    <t>56_Grt</t>
  </si>
  <si>
    <t>56_Grt1</t>
  </si>
  <si>
    <t>56_Grt2(BSE)</t>
  </si>
  <si>
    <t>56_GrtRim</t>
  </si>
  <si>
    <t>56_GrtCor</t>
  </si>
  <si>
    <t>56_GrtRim1</t>
  </si>
  <si>
    <t>56_GrtCor1</t>
  </si>
  <si>
    <t>16_Grt</t>
  </si>
  <si>
    <t>16_Grt2</t>
  </si>
  <si>
    <t>16_Grt3</t>
  </si>
  <si>
    <t>Line1bGrt</t>
  </si>
  <si>
    <t>Line2bGrt</t>
  </si>
  <si>
    <t>Line3bGrt</t>
  </si>
  <si>
    <t>Line4bGrt</t>
  </si>
  <si>
    <t>Line5bGrt</t>
  </si>
  <si>
    <t>Line6bGrt</t>
  </si>
  <si>
    <t>Line7bGrt</t>
  </si>
  <si>
    <t>Line159aGrt</t>
  </si>
  <si>
    <t>Line259aGrt</t>
  </si>
  <si>
    <t>Line359aGrt</t>
  </si>
  <si>
    <t>Line459aGrt</t>
  </si>
  <si>
    <t>Line559aGrt</t>
  </si>
  <si>
    <t>Line659aGrt</t>
  </si>
  <si>
    <t>Line759aGrt</t>
  </si>
  <si>
    <t>Line859aGrt</t>
  </si>
  <si>
    <t>Line959aGrt</t>
  </si>
  <si>
    <t>Line1059aGrt</t>
  </si>
  <si>
    <t>Line1159aGrt</t>
  </si>
  <si>
    <t>Line1259aGrt</t>
  </si>
  <si>
    <t>Line1359aGrt</t>
  </si>
  <si>
    <t>Line1459aGrt</t>
  </si>
  <si>
    <t>Line1559aGrt</t>
  </si>
  <si>
    <t>Line1659aGrt</t>
  </si>
  <si>
    <t>Line1759aGrt</t>
  </si>
  <si>
    <t>Line1859aGrt</t>
  </si>
  <si>
    <t>Line216Grt</t>
  </si>
  <si>
    <t>Line316Grt</t>
  </si>
  <si>
    <t>Line416Grt</t>
  </si>
  <si>
    <t>Line516Grt</t>
  </si>
  <si>
    <t>Line616Grt</t>
  </si>
  <si>
    <t>Line116Grt2</t>
  </si>
  <si>
    <t>Line216Grt2</t>
  </si>
  <si>
    <t>Line316Grt2</t>
  </si>
  <si>
    <t>Line416Grt2</t>
  </si>
  <si>
    <t>Line516Grt2</t>
  </si>
  <si>
    <t>Line616Grt2</t>
  </si>
  <si>
    <t>max</t>
  </si>
  <si>
    <t>min</t>
  </si>
  <si>
    <t>"rim"</t>
  </si>
  <si>
    <t>Line116Grt</t>
  </si>
  <si>
    <t>"core"</t>
  </si>
  <si>
    <t>G=Al, Cr, Fe3 (Ti,Fe2)</t>
  </si>
  <si>
    <t>E=Mg, Ca, Fe2, Mn (Na)</t>
  </si>
  <si>
    <t>sum</t>
  </si>
  <si>
    <t>adr</t>
  </si>
  <si>
    <t>Alm+Sps</t>
  </si>
  <si>
    <t>Grs</t>
  </si>
  <si>
    <t>Sps</t>
  </si>
  <si>
    <t>Alm</t>
  </si>
  <si>
    <t>Prp</t>
  </si>
  <si>
    <t>Sum A</t>
  </si>
  <si>
    <t>Na-A</t>
  </si>
  <si>
    <t>K-A</t>
  </si>
  <si>
    <t>Fe3+</t>
  </si>
  <si>
    <t>Fe2+</t>
  </si>
  <si>
    <t>Mn-A</t>
  </si>
  <si>
    <t>Ca-A</t>
  </si>
  <si>
    <t>Mg-A</t>
  </si>
  <si>
    <t>Sum B</t>
  </si>
  <si>
    <t>Ti-B</t>
  </si>
  <si>
    <t>Cr-B</t>
  </si>
  <si>
    <t>viAl-B</t>
  </si>
  <si>
    <t>Sum T</t>
  </si>
  <si>
    <t>ivAl-T</t>
  </si>
  <si>
    <t>Si-T</t>
  </si>
  <si>
    <t>Ni</t>
  </si>
  <si>
    <t>Mn2+</t>
  </si>
  <si>
    <t>Cr</t>
  </si>
  <si>
    <t>Ca</t>
  </si>
  <si>
    <t>Mg</t>
  </si>
  <si>
    <t>Al</t>
  </si>
  <si>
    <t>Ti</t>
  </si>
  <si>
    <t>K</t>
  </si>
  <si>
    <t>Na</t>
  </si>
  <si>
    <t>Si</t>
  </si>
  <si>
    <t>lad.diff.</t>
  </si>
  <si>
    <t>katsum</t>
  </si>
  <si>
    <t>T2</t>
  </si>
  <si>
    <t>Sum</t>
  </si>
  <si>
    <t>NOA</t>
  </si>
  <si>
    <r>
      <t>E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G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(TO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3</t>
    </r>
  </si>
  <si>
    <t>(ca, Fe3)</t>
  </si>
  <si>
    <t>fe,mn</t>
  </si>
  <si>
    <t>ca</t>
  </si>
  <si>
    <t>(Mn)</t>
  </si>
  <si>
    <t>(Fe)</t>
  </si>
  <si>
    <t>(Mg)</t>
  </si>
  <si>
    <t>FORMULA</t>
  </si>
  <si>
    <t>norm katsum neu</t>
  </si>
  <si>
    <t>fe2+</t>
  </si>
  <si>
    <t>(fe3+)</t>
  </si>
  <si>
    <t>(at prop O)</t>
  </si>
  <si>
    <t xml:space="preserve">Berechnung: Fe3+ stöchiometrisch (über Ladungsdifferenz) verteilt auf beide Positionen </t>
  </si>
  <si>
    <t>Ca-Na</t>
  </si>
  <si>
    <t>59a_SymHePRO</t>
  </si>
  <si>
    <t>55c_SaumApro</t>
  </si>
  <si>
    <t>55c_Saum1PRO</t>
  </si>
  <si>
    <t>Line1059aPx</t>
  </si>
  <si>
    <t>Line959aPx</t>
  </si>
  <si>
    <t>Line859aPx</t>
  </si>
  <si>
    <t>Line759aPx</t>
  </si>
  <si>
    <t>Line659aPx</t>
  </si>
  <si>
    <t>Line559aPx</t>
  </si>
  <si>
    <t>Line459aPx</t>
  </si>
  <si>
    <t>Line359aPx</t>
  </si>
  <si>
    <t>Line259aPx</t>
  </si>
  <si>
    <t>Line159aPx</t>
  </si>
  <si>
    <t>59a_PxBlau</t>
  </si>
  <si>
    <t>Line855c_PxProL</t>
  </si>
  <si>
    <t>Line755c_PxProL</t>
  </si>
  <si>
    <t>Line655c_PxProL</t>
  </si>
  <si>
    <t>Line555c_PxProL</t>
  </si>
  <si>
    <t>Line455c_PxProL</t>
  </si>
  <si>
    <t>Line355c_PxProL</t>
  </si>
  <si>
    <t>Line255c_PxProL</t>
  </si>
  <si>
    <t>Line155c_PxProL</t>
  </si>
  <si>
    <t>55c_weißOmp?</t>
  </si>
  <si>
    <t>55c_grauLeist(10)</t>
  </si>
  <si>
    <t>55c_Omp(9)</t>
  </si>
  <si>
    <t>56_grau</t>
  </si>
  <si>
    <t>56_OmpZoiForm</t>
  </si>
  <si>
    <t>56_omp?</t>
  </si>
  <si>
    <t>56_QzinOmp</t>
  </si>
  <si>
    <t>56_blaugrau</t>
  </si>
  <si>
    <t>56_InclinAmp</t>
  </si>
  <si>
    <t>56_Omp4</t>
  </si>
  <si>
    <t>56_Omp3</t>
  </si>
  <si>
    <t>56_Omp1</t>
  </si>
  <si>
    <t>56_Omp?</t>
  </si>
  <si>
    <t>16_Plag?</t>
  </si>
  <si>
    <t>16_OmpBarro?</t>
  </si>
  <si>
    <t>16_weißinGrt</t>
  </si>
  <si>
    <t>16_ParaQz?</t>
  </si>
  <si>
    <t>16_Orange</t>
  </si>
  <si>
    <t>16_Omp</t>
  </si>
  <si>
    <t>16_OmpinMat</t>
  </si>
  <si>
    <t>16_OmpinGrt</t>
  </si>
  <si>
    <t>44_Omphacit?</t>
  </si>
  <si>
    <t>44_Amphfarblos</t>
  </si>
  <si>
    <t>44_Sympl_A</t>
  </si>
  <si>
    <t>44_?_alter</t>
  </si>
  <si>
    <t>59a_Omph1</t>
  </si>
  <si>
    <t>59a_Omph</t>
  </si>
  <si>
    <t>59a_Omp2</t>
  </si>
  <si>
    <t>2c_Omp_alter</t>
  </si>
  <si>
    <t>59b_Omp_blue</t>
  </si>
  <si>
    <t>59b_Omph</t>
  </si>
  <si>
    <t>59b_Omp_blau</t>
  </si>
  <si>
    <t>59b_Omp_in_Grt</t>
  </si>
  <si>
    <t>59b_Omp_Lamel2</t>
  </si>
  <si>
    <t>59b_Omp_Lamel1</t>
  </si>
  <si>
    <t>59b_Omph_Rand</t>
  </si>
  <si>
    <t>59b_Omph_Kern</t>
  </si>
  <si>
    <t>46b_Omph3</t>
  </si>
  <si>
    <t>46b_Omph2</t>
  </si>
  <si>
    <t>55b_Omph1</t>
  </si>
  <si>
    <t>55b_Omph</t>
  </si>
  <si>
    <t>55b_Ompha</t>
  </si>
  <si>
    <t>55a_Ompha1</t>
  </si>
  <si>
    <t>55a_Ompha</t>
  </si>
  <si>
    <t>Q(wo+en+fs)</t>
  </si>
  <si>
    <t>aeg</t>
  </si>
  <si>
    <t>jd</t>
  </si>
  <si>
    <t>group</t>
  </si>
  <si>
    <t>Total</t>
  </si>
  <si>
    <t>Mn</t>
  </si>
  <si>
    <t>Fe3+ (M1)</t>
  </si>
  <si>
    <t>Fe3+ (T)</t>
  </si>
  <si>
    <t>Al (M1)</t>
  </si>
  <si>
    <t>Al (T)</t>
  </si>
  <si>
    <t>No.</t>
  </si>
  <si>
    <t>sample</t>
  </si>
  <si>
    <t>sample_name</t>
  </si>
  <si>
    <t>ep</t>
  </si>
  <si>
    <t>zo</t>
  </si>
  <si>
    <t>czo/aln</t>
  </si>
  <si>
    <t>averages</t>
  </si>
  <si>
    <t>Line62Zoi2</t>
  </si>
  <si>
    <t>Line52Zoi2</t>
  </si>
  <si>
    <t>Line42Zoi2</t>
  </si>
  <si>
    <t>Line32Zoi2</t>
  </si>
  <si>
    <t>Line22Zoi2</t>
  </si>
  <si>
    <t>Line12Zoi2</t>
  </si>
  <si>
    <t>Line82Zoi</t>
  </si>
  <si>
    <t>Line72Zoi</t>
  </si>
  <si>
    <t>Line62Zoi</t>
  </si>
  <si>
    <t>Line52Zoi</t>
  </si>
  <si>
    <t>Line42Zoi</t>
  </si>
  <si>
    <t>Line32Zoi</t>
  </si>
  <si>
    <t>Line22Zoi</t>
  </si>
  <si>
    <t>Line1511Zoi</t>
  </si>
  <si>
    <t>Line1411Zoi</t>
  </si>
  <si>
    <t>Line1311Zoi</t>
  </si>
  <si>
    <t>Line1211Zoi</t>
  </si>
  <si>
    <t>Line1111Zoi</t>
  </si>
  <si>
    <t>Line1011Zoi</t>
  </si>
  <si>
    <t>Line911Zoi</t>
  </si>
  <si>
    <t>Line811Zoi</t>
  </si>
  <si>
    <t>Line711Zoi</t>
  </si>
  <si>
    <t>Line611Zoi</t>
  </si>
  <si>
    <t>Line511Zoi</t>
  </si>
  <si>
    <t>Line411Zoi</t>
  </si>
  <si>
    <t>Line311Zoi</t>
  </si>
  <si>
    <t>Line211Zoi</t>
  </si>
  <si>
    <t>Line111Zoi</t>
  </si>
  <si>
    <t>16_ZoiInc</t>
  </si>
  <si>
    <t>11_Disthen2</t>
  </si>
  <si>
    <t>11_Disthen1</t>
  </si>
  <si>
    <t>56_epiInc</t>
  </si>
  <si>
    <t>14a_Disthen</t>
  </si>
  <si>
    <t>11_Disthen3</t>
  </si>
  <si>
    <t>11_Apa2?</t>
  </si>
  <si>
    <t>14a_DisthCoreDk</t>
  </si>
  <si>
    <t>16_ZoiBlauLeist</t>
  </si>
  <si>
    <t>16_ZoiKlidio</t>
  </si>
  <si>
    <t>16_QzPara?blau</t>
  </si>
  <si>
    <t>14a_EpiGelb</t>
  </si>
  <si>
    <t>3_blaufleckig</t>
  </si>
  <si>
    <t>2_ZoiBlau</t>
  </si>
  <si>
    <t>9_Disthen1</t>
  </si>
  <si>
    <t>10_ZoiBluGel</t>
  </si>
  <si>
    <t>2_ZoiBlGelb</t>
  </si>
  <si>
    <t>4_Disth</t>
  </si>
  <si>
    <t>9_Disthen2</t>
  </si>
  <si>
    <t>2_innenGelb</t>
  </si>
  <si>
    <t>4_innnengelb</t>
  </si>
  <si>
    <t>14a_ZoiBlGelb</t>
  </si>
  <si>
    <t>14a_sehrBlau</t>
  </si>
  <si>
    <t>14a_ZoiBlGel</t>
  </si>
  <si>
    <t>5_Disth?</t>
  </si>
  <si>
    <t>14a_EpiBunt</t>
  </si>
  <si>
    <t>5_EpiRand</t>
  </si>
  <si>
    <t>5_ZoiLawBunt</t>
  </si>
  <si>
    <t>10_buntGrtKern</t>
  </si>
  <si>
    <t>1_Phen?</t>
  </si>
  <si>
    <t>5_ZoiGelb</t>
  </si>
  <si>
    <t>2_ZoiGelb</t>
  </si>
  <si>
    <t>3_Epibunt</t>
  </si>
  <si>
    <t>6_EpirauteBunt</t>
  </si>
  <si>
    <t>2_Law2Gr</t>
  </si>
  <si>
    <t>6_Zoiblaugelb</t>
  </si>
  <si>
    <t>2_DistLeiste</t>
  </si>
  <si>
    <t>4_aussengrun</t>
  </si>
  <si>
    <t>2_aussenGrun</t>
  </si>
  <si>
    <t>2_Law1Kl</t>
  </si>
  <si>
    <t>6_EpirauteNeon</t>
  </si>
  <si>
    <t>5_EpiAggrRand</t>
  </si>
  <si>
    <t>Line6bZoZ</t>
  </si>
  <si>
    <t>Line5bZoZ</t>
  </si>
  <si>
    <t>Line4bZoZ</t>
  </si>
  <si>
    <t>Line3bZoZ</t>
  </si>
  <si>
    <t>(Ca+Al)/Fe</t>
  </si>
  <si>
    <t>Fe</t>
  </si>
  <si>
    <t>Ca+ &amp; Al</t>
  </si>
  <si>
    <t>Al/Ca+</t>
  </si>
  <si>
    <t>Ca+</t>
  </si>
  <si>
    <t>Line2bZoZ</t>
  </si>
  <si>
    <t>Modell</t>
  </si>
  <si>
    <t>Line1bZoZ</t>
  </si>
  <si>
    <t>Line6dZoi</t>
  </si>
  <si>
    <t>Line5dZoi</t>
  </si>
  <si>
    <t>Line4dZoi</t>
  </si>
  <si>
    <t>Line3dZoi</t>
  </si>
  <si>
    <t>Line2dZoi</t>
  </si>
  <si>
    <t>Line1dZoi</t>
  </si>
  <si>
    <t>43_ZoisinRt</t>
  </si>
  <si>
    <t>43_Zoibl_innen</t>
  </si>
  <si>
    <t>43_Zoi1bl</t>
  </si>
  <si>
    <t>46b_Zois1</t>
  </si>
  <si>
    <t>46a_ZoiMidGelb</t>
  </si>
  <si>
    <t>46a_ZoiRimBlau</t>
  </si>
  <si>
    <t>43_Zoi_dkbl</t>
  </si>
  <si>
    <t>46a_Zois2</t>
  </si>
  <si>
    <t>43_Zoisblges</t>
  </si>
  <si>
    <t>55d_zoiblau</t>
  </si>
  <si>
    <t>55a_Zois</t>
  </si>
  <si>
    <t>46b_Zois2</t>
  </si>
  <si>
    <t>55d_zoigelb</t>
  </si>
  <si>
    <t>55d_Lawson</t>
  </si>
  <si>
    <t>56_Epi</t>
  </si>
  <si>
    <t>46b_Zois3</t>
  </si>
  <si>
    <t>43_Zoi1_gelb</t>
  </si>
  <si>
    <t>56_EpiBuntRand</t>
  </si>
  <si>
    <t>55d_Lawson2</t>
  </si>
  <si>
    <t>55d_Law?gelbin</t>
  </si>
  <si>
    <t>55d_Law_idio</t>
  </si>
  <si>
    <t>55b_Zoisgelb</t>
  </si>
  <si>
    <t>46b_GrtRimOmp?</t>
  </si>
  <si>
    <t>55b_Zoisblau</t>
  </si>
  <si>
    <t>43_Zoi_hlbl</t>
  </si>
  <si>
    <t>55a_Epi?inBery</t>
  </si>
  <si>
    <t>56_Epi2</t>
  </si>
  <si>
    <t>55d_zoileistblau</t>
  </si>
  <si>
    <t>55d_Lawson3</t>
  </si>
  <si>
    <t>55b_Law</t>
  </si>
  <si>
    <t>46b_Omph1</t>
  </si>
  <si>
    <t>46a_Zois</t>
  </si>
  <si>
    <t>43_EpizwAmp</t>
  </si>
  <si>
    <t>56_EpiZonKern</t>
  </si>
  <si>
    <t>55c_EpiKl</t>
  </si>
  <si>
    <t>55c_Epi</t>
  </si>
  <si>
    <t>55b_Zoisblau2</t>
  </si>
  <si>
    <t>44_Zoiblau</t>
  </si>
  <si>
    <t>55d_Lawson1</t>
  </si>
  <si>
    <t>55b_OmpLaw?</t>
  </si>
  <si>
    <t>43_Zoigel_auss</t>
  </si>
  <si>
    <t>44_Zois</t>
  </si>
  <si>
    <t>44_EpiinAmp</t>
  </si>
  <si>
    <t>55b_Epi?bunt</t>
  </si>
  <si>
    <t>55a_Epi?</t>
  </si>
  <si>
    <t>44_Epi?inAmp</t>
  </si>
  <si>
    <t>46a_Epid</t>
  </si>
  <si>
    <t>46a_ZoiCorEpi?</t>
  </si>
  <si>
    <t>46b_PhenRosa</t>
  </si>
  <si>
    <t>ca fe2 mg</t>
  </si>
  <si>
    <t>Al/Ca*</t>
  </si>
  <si>
    <t>(Al+Ca*)/Fe3+</t>
  </si>
  <si>
    <t>czo</t>
  </si>
  <si>
    <t>al+fe3</t>
  </si>
  <si>
    <t>test</t>
  </si>
  <si>
    <t>ladung diff</t>
  </si>
  <si>
    <t>No</t>
  </si>
  <si>
    <t>ca-position</t>
  </si>
  <si>
    <t>kat</t>
  </si>
  <si>
    <t>Line511Phen</t>
  </si>
  <si>
    <t>Line411Phen</t>
  </si>
  <si>
    <t>Line311Phen</t>
  </si>
  <si>
    <t>Line211Phen</t>
  </si>
  <si>
    <t>Line111Phen</t>
  </si>
  <si>
    <t>11_PhenInZoi</t>
  </si>
  <si>
    <t>11_Phen</t>
  </si>
  <si>
    <t>5_PhenZoi</t>
  </si>
  <si>
    <t>5_Para?</t>
  </si>
  <si>
    <t>5_Phen</t>
  </si>
  <si>
    <t>58_Para?1</t>
  </si>
  <si>
    <t>58_Para?</t>
  </si>
  <si>
    <t>16_QzPara?</t>
  </si>
  <si>
    <t>16_Para?</t>
  </si>
  <si>
    <t>16_PhenZon</t>
  </si>
  <si>
    <t>16_PheninMat</t>
  </si>
  <si>
    <t>10_Davyn3</t>
  </si>
  <si>
    <t>10_Davyn2</t>
  </si>
  <si>
    <t>10_Davyn</t>
  </si>
  <si>
    <t>10_PhengitG2</t>
  </si>
  <si>
    <t>10_PhengitG</t>
  </si>
  <si>
    <t>10_PheninEclo</t>
  </si>
  <si>
    <t>11_Phengit2</t>
  </si>
  <si>
    <t>3_PhengitinZoi</t>
  </si>
  <si>
    <t>3_PheninEpi</t>
  </si>
  <si>
    <t>4_Pheninblau</t>
  </si>
  <si>
    <t>5_Phengit</t>
  </si>
  <si>
    <t>44_Phen</t>
  </si>
  <si>
    <t>46a_Phen</t>
  </si>
  <si>
    <t>Line758Phe</t>
  </si>
  <si>
    <t>Line658Phe</t>
  </si>
  <si>
    <t>Line558Phe</t>
  </si>
  <si>
    <t>Line458Phe</t>
  </si>
  <si>
    <t>Line358Phe</t>
  </si>
  <si>
    <t>Line258Phe</t>
  </si>
  <si>
    <t>Line158Phe</t>
  </si>
  <si>
    <t>58_Para?2</t>
  </si>
  <si>
    <t>58_Act</t>
  </si>
  <si>
    <t>56_PheninOmp</t>
  </si>
  <si>
    <t>ec</t>
  </si>
  <si>
    <t>16_Qz?inGrt</t>
  </si>
  <si>
    <t>16_PheninGrt</t>
  </si>
  <si>
    <t>16_OmpinGrt1</t>
  </si>
  <si>
    <t>9_Phengit2</t>
  </si>
  <si>
    <t>9_Phengit</t>
  </si>
  <si>
    <t>9_Davyn?</t>
  </si>
  <si>
    <t>7_Y</t>
  </si>
  <si>
    <t>7_Phengit2</t>
  </si>
  <si>
    <t>7_Phengit1</t>
  </si>
  <si>
    <t>7_Davyn2</t>
  </si>
  <si>
    <t>7_Davyn1</t>
  </si>
  <si>
    <t>14a_Phengit2</t>
  </si>
  <si>
    <t>14a_QzDavy?</t>
  </si>
  <si>
    <t>14a_Phengit</t>
  </si>
  <si>
    <t>8_Phen2</t>
  </si>
  <si>
    <t>8_Phengit</t>
  </si>
  <si>
    <t>11_Phengit1</t>
  </si>
  <si>
    <t>6_Phengit</t>
  </si>
  <si>
    <t>2_Phengit</t>
  </si>
  <si>
    <t>Ü</t>
  </si>
  <si>
    <t>43_Phen</t>
  </si>
  <si>
    <t>59a_Phen</t>
  </si>
  <si>
    <t>59b_Phen</t>
  </si>
  <si>
    <t>57_Phen</t>
  </si>
  <si>
    <t>46b_Phen2</t>
  </si>
  <si>
    <t>46b_Phen1</t>
  </si>
  <si>
    <t>58_Phen3</t>
  </si>
  <si>
    <t>58_Phen2</t>
  </si>
  <si>
    <t>58_Phen1</t>
  </si>
  <si>
    <t>Cel</t>
  </si>
  <si>
    <t>Ms</t>
  </si>
  <si>
    <t>Pg</t>
  </si>
  <si>
    <t>Kms</t>
  </si>
  <si>
    <t>Mn-B</t>
  </si>
  <si>
    <t>Fe-B</t>
  </si>
  <si>
    <t>Mg-B</t>
  </si>
  <si>
    <t>Ba not measured… up to 1.5 wt.-% BaO!!!!!!!!!!! daherA &amp; E sums wrong</t>
  </si>
  <si>
    <t>fe3+</t>
  </si>
  <si>
    <t>Phengite</t>
  </si>
  <si>
    <t>Paragonite</t>
  </si>
  <si>
    <t>sum T</t>
  </si>
  <si>
    <t>FeMgAl</t>
  </si>
  <si>
    <t>Fe/Mg</t>
  </si>
  <si>
    <t>Clc</t>
  </si>
  <si>
    <t>Cha</t>
  </si>
  <si>
    <t>2_ChloritFaser</t>
  </si>
  <si>
    <t>2_ChlorGrun</t>
  </si>
  <si>
    <t>1_Chlorit</t>
  </si>
  <si>
    <t>6_Chlorit</t>
  </si>
  <si>
    <t>6_blurotInclAmp</t>
  </si>
  <si>
    <t>6_blaurotChlor</t>
  </si>
  <si>
    <t>8_Chlr</t>
  </si>
  <si>
    <t>10_Chlorít</t>
  </si>
  <si>
    <t>7_Chlorit</t>
  </si>
  <si>
    <t>Chlorite</t>
  </si>
  <si>
    <t>59a_Amph</t>
  </si>
  <si>
    <t>Magnesiotaramite</t>
  </si>
  <si>
    <t>ec (sec)</t>
  </si>
  <si>
    <t>59b_Amph1</t>
  </si>
  <si>
    <t>59b_Amph</t>
  </si>
  <si>
    <t>43_Amph2</t>
  </si>
  <si>
    <t>ec (sec&lt;)</t>
  </si>
  <si>
    <t>43_Amph</t>
  </si>
  <si>
    <t>Barroisite</t>
  </si>
  <si>
    <t>v</t>
  </si>
  <si>
    <t>46b_bigAmph</t>
  </si>
  <si>
    <t>55b_Apmh</t>
  </si>
  <si>
    <t>56_AmpBlass</t>
  </si>
  <si>
    <t>56_Ampblassgru</t>
  </si>
  <si>
    <t>56_Amp1</t>
  </si>
  <si>
    <t>56_Amp?</t>
  </si>
  <si>
    <t>Line12dAd1</t>
  </si>
  <si>
    <t>Line11dAd1</t>
  </si>
  <si>
    <t>Line10dAd1</t>
  </si>
  <si>
    <t>Line9dAd1</t>
  </si>
  <si>
    <t>Line8dAd1</t>
  </si>
  <si>
    <t>Line7dAd1</t>
  </si>
  <si>
    <t>Line6dAd1</t>
  </si>
  <si>
    <t>Line5dAd1</t>
  </si>
  <si>
    <t>Line4dAd1</t>
  </si>
  <si>
    <t>Line5c_Ad</t>
  </si>
  <si>
    <t>Line4c_Ad</t>
  </si>
  <si>
    <t>Line1055c_Amp</t>
  </si>
  <si>
    <t>Line955c_Amp</t>
  </si>
  <si>
    <t>Line855c_Amp</t>
  </si>
  <si>
    <t>Line755c_Amp</t>
  </si>
  <si>
    <t>Line655c_Amp</t>
  </si>
  <si>
    <t>Line555c_Amp</t>
  </si>
  <si>
    <t>Line455c_Amp</t>
  </si>
  <si>
    <t>Line355c_Amp</t>
  </si>
  <si>
    <t>55c_Amp11</t>
  </si>
  <si>
    <t>55c_Amp(10)</t>
  </si>
  <si>
    <t>46a_Amph</t>
  </si>
  <si>
    <t>46a_Amp_blau</t>
  </si>
  <si>
    <t>57_Amph3</t>
  </si>
  <si>
    <t>57_Amph2</t>
  </si>
  <si>
    <t>57_Amph1</t>
  </si>
  <si>
    <t>55b_Amp_bl</t>
  </si>
  <si>
    <t>55b_Amp_blau</t>
  </si>
  <si>
    <t>55d_Amph2</t>
  </si>
  <si>
    <t>55d_Amph1</t>
  </si>
  <si>
    <t>55d_Amph</t>
  </si>
  <si>
    <t>55a_Amph</t>
  </si>
  <si>
    <t>55a_Amph3</t>
  </si>
  <si>
    <t>55a_Amph2</t>
  </si>
  <si>
    <t>55a_Amp_bl_kl</t>
  </si>
  <si>
    <t>16_AmpGrt1</t>
  </si>
  <si>
    <t>ec (grtrim)</t>
  </si>
  <si>
    <t>16_AmpGrt</t>
  </si>
  <si>
    <t>16_blassgrün?</t>
  </si>
  <si>
    <t>16_Barro?</t>
  </si>
  <si>
    <t>16_BarroOmp?</t>
  </si>
  <si>
    <t>10_AmpBluInt</t>
  </si>
  <si>
    <t>10_faserAmpBlu</t>
  </si>
  <si>
    <t>10_gruAmph</t>
  </si>
  <si>
    <t>11_Amphi</t>
  </si>
  <si>
    <t>11_ad</t>
  </si>
  <si>
    <t>9_Schuppe</t>
  </si>
  <si>
    <t>9_SchuppeMitte</t>
  </si>
  <si>
    <t>11_Xquarz?</t>
  </si>
  <si>
    <t>11_Chl?grublu</t>
  </si>
  <si>
    <t>11_grunblauAmp</t>
  </si>
  <si>
    <t>11_QzUndul?</t>
  </si>
  <si>
    <t>11_AmphFL3</t>
  </si>
  <si>
    <t>11_AmphFL2</t>
  </si>
  <si>
    <t>11_AmphFL1</t>
  </si>
  <si>
    <t>SODIC-CALCIC</t>
  </si>
  <si>
    <t>46a_Amph_blau</t>
  </si>
  <si>
    <t>Magnesiohornblende</t>
  </si>
  <si>
    <t>55d_Ampbeiader</t>
  </si>
  <si>
    <t>Line3c_Ad</t>
  </si>
  <si>
    <t>Line2c_Ad</t>
  </si>
  <si>
    <t>Line255c_Amp</t>
  </si>
  <si>
    <t>Line155c_Amp</t>
  </si>
  <si>
    <t>55c_Amp12</t>
  </si>
  <si>
    <t>43_Amp1</t>
  </si>
  <si>
    <t>Pargasite</t>
  </si>
  <si>
    <t xml:space="preserve">ec </t>
  </si>
  <si>
    <t>44_Amph1</t>
  </si>
  <si>
    <t>58_Amph2</t>
  </si>
  <si>
    <t>ec (sym)</t>
  </si>
  <si>
    <t>58_Amph1</t>
  </si>
  <si>
    <t>58_GrtSymA</t>
  </si>
  <si>
    <t>43_Ampblau</t>
  </si>
  <si>
    <t>Magnesiohastingsite</t>
  </si>
  <si>
    <t>44_Amptiefblau</t>
  </si>
  <si>
    <t>Line3dAd1</t>
  </si>
  <si>
    <t>Actinolite</t>
  </si>
  <si>
    <t>v (sec)</t>
  </si>
  <si>
    <t>Line2dAd1</t>
  </si>
  <si>
    <t>Line1dAd1</t>
  </si>
  <si>
    <t>Line8c_Ad</t>
  </si>
  <si>
    <t>Line7c_Ad</t>
  </si>
  <si>
    <t>55d_AderAmp</t>
  </si>
  <si>
    <t>55c_AderAmprot</t>
  </si>
  <si>
    <t>46a_Phen?</t>
  </si>
  <si>
    <t>46a_Yalteriert</t>
  </si>
  <si>
    <t>55d_aderblau</t>
  </si>
  <si>
    <t>55a_Phen?_sek</t>
  </si>
  <si>
    <t>11_grPhen3</t>
  </si>
  <si>
    <t>Anthophyllite/Cummingtonite</t>
  </si>
  <si>
    <t>11_grPhen2</t>
  </si>
  <si>
    <t>11_grPhen1</t>
  </si>
  <si>
    <t>11_groPhengit</t>
  </si>
  <si>
    <t>16_AmpRimGrt</t>
  </si>
  <si>
    <t>2_Amp2</t>
  </si>
  <si>
    <t>Tschermakite</t>
  </si>
  <si>
    <t>4_amph3</t>
  </si>
  <si>
    <t>4_amph2</t>
  </si>
  <si>
    <t>4_Apmh1</t>
  </si>
  <si>
    <t>5_Amph2</t>
  </si>
  <si>
    <t>5_Amph1</t>
  </si>
  <si>
    <t>6_Amph3</t>
  </si>
  <si>
    <t>6_AmphGrunInt</t>
  </si>
  <si>
    <t>6_Amph1inAmp2</t>
  </si>
  <si>
    <t>6_Amph2</t>
  </si>
  <si>
    <t>3_Amphgrunint</t>
  </si>
  <si>
    <t>2_xenoAmphKl1</t>
  </si>
  <si>
    <t>mg-tmt</t>
  </si>
  <si>
    <t>2_Amp6</t>
  </si>
  <si>
    <t>brs</t>
  </si>
  <si>
    <t>2_amp5</t>
  </si>
  <si>
    <t>mg-hs</t>
  </si>
  <si>
    <t>2_Amp4</t>
  </si>
  <si>
    <t>prg</t>
  </si>
  <si>
    <t>2_Amp3</t>
  </si>
  <si>
    <t>ts</t>
  </si>
  <si>
    <t>2_Amp1</t>
  </si>
  <si>
    <t>mg-hbl</t>
  </si>
  <si>
    <t>2_hypAmp</t>
  </si>
  <si>
    <t>ivAl</t>
  </si>
  <si>
    <t>Na+K</t>
  </si>
  <si>
    <t>SumA</t>
  </si>
  <si>
    <t>SumB</t>
  </si>
  <si>
    <t>Na-B</t>
  </si>
  <si>
    <t>Ca-B</t>
  </si>
  <si>
    <t>Ni-B</t>
  </si>
  <si>
    <t>Mn2-B</t>
  </si>
  <si>
    <t>Fe2-B</t>
  </si>
  <si>
    <t>SumC</t>
  </si>
  <si>
    <t>Ni-C</t>
  </si>
  <si>
    <t>Mn2-C</t>
  </si>
  <si>
    <t>Fe2-C</t>
  </si>
  <si>
    <t>Mg-C</t>
  </si>
  <si>
    <t>Fe3-C</t>
  </si>
  <si>
    <t>Cr-C</t>
  </si>
  <si>
    <t>Ti-C</t>
  </si>
  <si>
    <t>viAl-C</t>
  </si>
  <si>
    <t>SumT</t>
  </si>
  <si>
    <t>Ti-T</t>
  </si>
  <si>
    <t>CALCIC</t>
  </si>
  <si>
    <t>Mineral nomenclture after Esawi (2004)</t>
  </si>
  <si>
    <t>Line7dZoi</t>
  </si>
  <si>
    <t>55d_Plag</t>
  </si>
  <si>
    <t>55d_AderZoi</t>
  </si>
  <si>
    <t>55d_AderZoiCc?</t>
  </si>
  <si>
    <t>55d_AderPlag</t>
  </si>
  <si>
    <t>55c_SaumB</t>
  </si>
  <si>
    <t>55c_Saum2</t>
  </si>
  <si>
    <t>58_100Rea</t>
  </si>
  <si>
    <t>58_GrtSymB</t>
  </si>
  <si>
    <t>59a_SymDk</t>
  </si>
  <si>
    <t>9_Cc?</t>
  </si>
  <si>
    <t>7_Plag2</t>
  </si>
  <si>
    <t>7_Plag1</t>
  </si>
  <si>
    <t>7_Y2</t>
  </si>
  <si>
    <t>8_KfsinPlag1?</t>
  </si>
  <si>
    <t>8_grauHypApa?</t>
  </si>
  <si>
    <t>8_Plag3</t>
  </si>
  <si>
    <t>8_Plag2</t>
  </si>
  <si>
    <t>8_Plag1</t>
  </si>
  <si>
    <t>3_Plag</t>
  </si>
  <si>
    <t>4_plag2</t>
  </si>
  <si>
    <t>4_Plag1</t>
  </si>
  <si>
    <t>6_Plag2Kfs?</t>
  </si>
  <si>
    <t>6_Plag1</t>
  </si>
  <si>
    <t>1_Plag1</t>
  </si>
  <si>
    <t>1_KfsKern</t>
  </si>
  <si>
    <t>1_Plag</t>
  </si>
  <si>
    <t>1_violett</t>
  </si>
  <si>
    <t>2_PlagKfs2</t>
  </si>
  <si>
    <t>2_PlagKfs?</t>
  </si>
  <si>
    <t>2_Plag2</t>
  </si>
  <si>
    <t>2_Plag1</t>
  </si>
  <si>
    <t>43_Plag?</t>
  </si>
  <si>
    <t>46a_InclZois</t>
  </si>
  <si>
    <t>46a_YaltRand</t>
  </si>
  <si>
    <t>46a_Plag1</t>
  </si>
  <si>
    <t>46a_Plag</t>
  </si>
  <si>
    <t>57_PlaginAmp</t>
  </si>
  <si>
    <t>57_Plag3</t>
  </si>
  <si>
    <t>57_Plag2</t>
  </si>
  <si>
    <t>57_Plag1</t>
  </si>
  <si>
    <t>58_Plag</t>
  </si>
  <si>
    <t>55b_QzinAmp</t>
  </si>
  <si>
    <t>55d_QzinAmph</t>
  </si>
  <si>
    <t>55d_starkalteri</t>
  </si>
  <si>
    <t>55a_Zois2gelb</t>
  </si>
  <si>
    <t>Ab</t>
  </si>
  <si>
    <t>An</t>
  </si>
  <si>
    <t>Or</t>
  </si>
  <si>
    <t xml:space="preserve">Sum </t>
  </si>
  <si>
    <t>Al-T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</si>
</sst>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0.000"/>
    <numFmt numFmtId="165" formatCode="0.0"/>
    <numFmt numFmtId="166" formatCode="_-* #,##0.00\ _€_-;\-* #,##0.00\ _€_-;_-* \-??\ _€_-;_-@_-"/>
    <numFmt numFmtId="167" formatCode="#,##0_ ;\-#,##0\ "/>
    <numFmt numFmtId="168" formatCode="General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  <xf numFmtId="164" fontId="7" fillId="0" borderId="0"/>
    <xf numFmtId="0" fontId="10" fillId="0" borderId="0"/>
    <xf numFmtId="40" fontId="1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Fill="1"/>
    <xf numFmtId="2" fontId="0" fillId="0" borderId="0" xfId="0" applyNumberFormat="1"/>
    <xf numFmtId="0" fontId="0" fillId="0" borderId="0" xfId="0" applyBorder="1"/>
    <xf numFmtId="2" fontId="0" fillId="0" borderId="0" xfId="0" applyNumberFormat="1" applyFill="1" applyBorder="1"/>
    <xf numFmtId="2" fontId="0" fillId="0" borderId="0" xfId="0" applyNumberFormat="1" applyBorder="1"/>
    <xf numFmtId="2" fontId="0" fillId="0" borderId="0" xfId="0" applyNumberFormat="1" applyFill="1"/>
    <xf numFmtId="0" fontId="3" fillId="0" borderId="0" xfId="0" applyFont="1"/>
    <xf numFmtId="0" fontId="2" fillId="0" borderId="0" xfId="0" applyFont="1"/>
    <xf numFmtId="0" fontId="2" fillId="0" borderId="0" xfId="0" applyFont="1" applyBorder="1"/>
    <xf numFmtId="165" fontId="0" fillId="0" borderId="0" xfId="0" applyNumberFormat="1" applyFill="1"/>
    <xf numFmtId="1" fontId="0" fillId="0" borderId="0" xfId="0" applyNumberFormat="1" applyFill="1"/>
    <xf numFmtId="0" fontId="2" fillId="0" borderId="0" xfId="0" applyFont="1" applyFill="1"/>
    <xf numFmtId="0" fontId="2" fillId="0" borderId="0" xfId="0" applyFont="1" applyFill="1" applyBorder="1"/>
    <xf numFmtId="2" fontId="0" fillId="0" borderId="0" xfId="0" applyNumberFormat="1" applyFill="1" applyAlignment="1">
      <alignment horizontal="right"/>
    </xf>
    <xf numFmtId="43" fontId="0" fillId="0" borderId="0" xfId="1" applyFont="1" applyFill="1"/>
    <xf numFmtId="0" fontId="0" fillId="0" borderId="0" xfId="0" applyFill="1" applyBorder="1"/>
    <xf numFmtId="0" fontId="0" fillId="3" borderId="0" xfId="0" applyFill="1"/>
    <xf numFmtId="2" fontId="0" fillId="3" borderId="0" xfId="0" applyNumberFormat="1" applyFill="1" applyAlignment="1">
      <alignment horizontal="right"/>
    </xf>
    <xf numFmtId="2" fontId="0" fillId="3" borderId="0" xfId="0" applyNumberFormat="1" applyFill="1"/>
    <xf numFmtId="2" fontId="0" fillId="3" borderId="0" xfId="0" applyNumberFormat="1" applyFill="1" applyBorder="1"/>
    <xf numFmtId="43" fontId="0" fillId="3" borderId="0" xfId="1" applyFont="1" applyFill="1"/>
    <xf numFmtId="0" fontId="0" fillId="4" borderId="0" xfId="0" applyFill="1"/>
    <xf numFmtId="2" fontId="0" fillId="4" borderId="0" xfId="0" applyNumberFormat="1" applyFill="1" applyAlignment="1">
      <alignment horizontal="right"/>
    </xf>
    <xf numFmtId="2" fontId="0" fillId="4" borderId="0" xfId="0" applyNumberFormat="1" applyFill="1"/>
    <xf numFmtId="2" fontId="0" fillId="4" borderId="0" xfId="0" applyNumberFormat="1" applyFill="1" applyBorder="1"/>
    <xf numFmtId="43" fontId="0" fillId="4" borderId="0" xfId="1" applyFont="1" applyFill="1"/>
    <xf numFmtId="0" fontId="0" fillId="5" borderId="0" xfId="0" applyFill="1"/>
    <xf numFmtId="2" fontId="0" fillId="5" borderId="0" xfId="0" applyNumberFormat="1" applyFill="1"/>
    <xf numFmtId="2" fontId="0" fillId="5" borderId="0" xfId="0" applyNumberFormat="1" applyFill="1" applyBorder="1"/>
    <xf numFmtId="43" fontId="0" fillId="5" borderId="0" xfId="1" applyFont="1" applyFill="1"/>
    <xf numFmtId="2" fontId="0" fillId="5" borderId="0" xfId="0" applyNumberFormat="1" applyFill="1" applyAlignment="1">
      <alignment horizontal="right"/>
    </xf>
    <xf numFmtId="0" fontId="5" fillId="0" borderId="0" xfId="0" applyFont="1" applyFill="1" applyBorder="1"/>
    <xf numFmtId="0" fontId="6" fillId="0" borderId="0" xfId="0" applyFont="1" applyFill="1"/>
    <xf numFmtId="2" fontId="6" fillId="0" borderId="0" xfId="0" applyNumberFormat="1" applyFont="1" applyFill="1"/>
    <xf numFmtId="2" fontId="6" fillId="0" borderId="0" xfId="1" applyNumberFormat="1" applyFont="1" applyFill="1"/>
    <xf numFmtId="2" fontId="5" fillId="0" borderId="0" xfId="1" applyNumberFormat="1" applyFont="1" applyFill="1"/>
    <xf numFmtId="2" fontId="5" fillId="0" borderId="0" xfId="0" applyNumberFormat="1" applyFont="1" applyFill="1"/>
    <xf numFmtId="0" fontId="0" fillId="0" borderId="0" xfId="0" applyFont="1" applyFill="1" applyBorder="1"/>
    <xf numFmtId="0" fontId="0" fillId="0" borderId="0" xfId="0" applyBorder="1" applyAlignment="1">
      <alignment horizontal="right"/>
    </xf>
    <xf numFmtId="0" fontId="7" fillId="0" borderId="0" xfId="2" applyBorder="1"/>
    <xf numFmtId="0" fontId="7" fillId="0" borderId="0" xfId="2" applyFill="1" applyBorder="1"/>
    <xf numFmtId="0" fontId="7" fillId="0" borderId="0" xfId="2" applyBorder="1" applyAlignment="1">
      <alignment horizontal="right"/>
    </xf>
    <xf numFmtId="166" fontId="7" fillId="0" borderId="0" xfId="3" applyNumberFormat="1" applyFont="1" applyBorder="1" applyAlignment="1" applyProtection="1"/>
    <xf numFmtId="166" fontId="7" fillId="0" borderId="0" xfId="3" applyNumberFormat="1" applyFont="1" applyFill="1" applyBorder="1" applyAlignment="1" applyProtection="1">
      <alignment horizontal="right"/>
    </xf>
    <xf numFmtId="167" fontId="7" fillId="0" borderId="0" xfId="3" applyNumberFormat="1" applyFont="1" applyBorder="1" applyAlignment="1" applyProtection="1">
      <alignment horizontal="right"/>
    </xf>
    <xf numFmtId="166" fontId="7" fillId="7" borderId="0" xfId="3" applyNumberFormat="1" applyFont="1" applyFill="1" applyBorder="1" applyAlignment="1" applyProtection="1"/>
    <xf numFmtId="0" fontId="8" fillId="0" borderId="0" xfId="2" applyFont="1" applyFill="1" applyBorder="1"/>
    <xf numFmtId="166" fontId="7" fillId="2" borderId="0" xfId="3" applyNumberFormat="1" applyFont="1" applyFill="1" applyBorder="1" applyAlignment="1" applyProtection="1"/>
    <xf numFmtId="166" fontId="7" fillId="0" borderId="0" xfId="3" applyNumberFormat="1" applyFont="1" applyFill="1" applyBorder="1" applyAlignment="1" applyProtection="1"/>
    <xf numFmtId="166" fontId="8" fillId="0" borderId="0" xfId="3" applyNumberFormat="1" applyFont="1" applyFill="1" applyBorder="1" applyAlignment="1" applyProtection="1"/>
    <xf numFmtId="166" fontId="7" fillId="0" borderId="1" xfId="3" applyNumberFormat="1" applyFont="1" applyFill="1" applyBorder="1" applyAlignment="1" applyProtection="1"/>
    <xf numFmtId="166" fontId="7" fillId="0" borderId="2" xfId="3" applyNumberFormat="1" applyFont="1" applyFill="1" applyBorder="1" applyAlignment="1" applyProtection="1"/>
    <xf numFmtId="166" fontId="7" fillId="0" borderId="3" xfId="3" applyNumberFormat="1" applyFont="1" applyFill="1" applyBorder="1" applyAlignment="1" applyProtection="1"/>
    <xf numFmtId="166" fontId="7" fillId="8" borderId="0" xfId="3" applyNumberFormat="1" applyFont="1" applyFill="1" applyBorder="1" applyAlignment="1" applyProtection="1"/>
    <xf numFmtId="166" fontId="7" fillId="0" borderId="4" xfId="3" applyNumberFormat="1" applyFont="1" applyFill="1" applyBorder="1" applyAlignment="1" applyProtection="1"/>
    <xf numFmtId="166" fontId="7" fillId="0" borderId="5" xfId="3" applyNumberFormat="1" applyFont="1" applyFill="1" applyBorder="1" applyAlignment="1" applyProtection="1"/>
    <xf numFmtId="166" fontId="7" fillId="0" borderId="6" xfId="3" applyNumberFormat="1" applyFont="1" applyFill="1" applyBorder="1" applyAlignment="1" applyProtection="1"/>
    <xf numFmtId="166" fontId="7" fillId="0" borderId="0" xfId="3" applyNumberFormat="1" applyFont="1" applyBorder="1" applyAlignment="1" applyProtection="1">
      <alignment horizontal="right"/>
    </xf>
    <xf numFmtId="2" fontId="7" fillId="0" borderId="0" xfId="3" applyNumberFormat="1" applyFont="1" applyFill="1" applyBorder="1" applyAlignment="1" applyProtection="1">
      <alignment horizontal="center"/>
    </xf>
    <xf numFmtId="2" fontId="8" fillId="0" borderId="0" xfId="3" applyNumberFormat="1" applyFont="1" applyFill="1" applyBorder="1" applyAlignment="1" applyProtection="1">
      <alignment horizontal="center"/>
    </xf>
    <xf numFmtId="2" fontId="7" fillId="0" borderId="0" xfId="2" applyNumberFormat="1" applyBorder="1" applyAlignment="1">
      <alignment horizontal="center"/>
    </xf>
    <xf numFmtId="2" fontId="7" fillId="0" borderId="0" xfId="3" applyNumberFormat="1" applyFont="1" applyBorder="1" applyAlignment="1" applyProtection="1">
      <alignment horizontal="center"/>
    </xf>
    <xf numFmtId="166" fontId="7" fillId="9" borderId="0" xfId="3" applyNumberFormat="1" applyFont="1" applyFill="1" applyBorder="1" applyAlignment="1" applyProtection="1"/>
    <xf numFmtId="166" fontId="7" fillId="0" borderId="0" xfId="4" applyNumberFormat="1" applyFont="1" applyFill="1" applyBorder="1" applyAlignment="1" applyProtection="1"/>
    <xf numFmtId="2" fontId="9" fillId="0" borderId="0" xfId="4" applyNumberFormat="1" applyFont="1" applyFill="1" applyBorder="1" applyAlignment="1" applyProtection="1"/>
    <xf numFmtId="166" fontId="7" fillId="0" borderId="0" xfId="4" applyNumberFormat="1" applyFont="1" applyBorder="1" applyAlignment="1" applyProtection="1"/>
    <xf numFmtId="2" fontId="7" fillId="0" borderId="0" xfId="4" applyNumberFormat="1" applyFont="1" applyBorder="1" applyAlignment="1" applyProtection="1"/>
    <xf numFmtId="2" fontId="7" fillId="0" borderId="0" xfId="4" applyNumberFormat="1" applyFont="1" applyFill="1" applyBorder="1" applyAlignment="1" applyProtection="1"/>
    <xf numFmtId="166" fontId="7" fillId="10" borderId="0" xfId="3" applyNumberFormat="1" applyFont="1" applyFill="1" applyBorder="1" applyAlignment="1" applyProtection="1"/>
    <xf numFmtId="166" fontId="9" fillId="0" borderId="0" xfId="4" applyNumberFormat="1" applyFont="1" applyFill="1" applyBorder="1" applyAlignment="1" applyProtection="1"/>
    <xf numFmtId="0" fontId="0" fillId="0" borderId="0" xfId="0" applyBorder="1" applyAlignment="1"/>
    <xf numFmtId="164" fontId="0" fillId="0" borderId="0" xfId="0" applyNumberFormat="1" applyBorder="1"/>
    <xf numFmtId="2" fontId="0" fillId="0" borderId="0" xfId="0" applyNumberFormat="1" applyBorder="1" applyAlignment="1">
      <alignment horizontal="right"/>
    </xf>
    <xf numFmtId="164" fontId="0" fillId="0" borderId="0" xfId="0" applyNumberFormat="1" applyFill="1" applyBorder="1"/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/>
    <xf numFmtId="164" fontId="6" fillId="0" borderId="0" xfId="0" applyNumberFormat="1" applyFont="1" applyFill="1" applyBorder="1"/>
    <xf numFmtId="43" fontId="6" fillId="0" borderId="0" xfId="1" applyFont="1" applyFill="1" applyBorder="1"/>
    <xf numFmtId="0" fontId="6" fillId="0" borderId="0" xfId="0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/>
    <xf numFmtId="1" fontId="6" fillId="0" borderId="0" xfId="0" applyNumberFormat="1" applyFont="1" applyFill="1" applyBorder="1"/>
    <xf numFmtId="1" fontId="0" fillId="0" borderId="0" xfId="0" applyNumberFormat="1" applyBorder="1"/>
    <xf numFmtId="1" fontId="0" fillId="0" borderId="0" xfId="0" applyNumberForma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8" fontId="10" fillId="0" borderId="0" xfId="5" applyNumberFormat="1" applyBorder="1"/>
    <xf numFmtId="40" fontId="0" fillId="0" borderId="0" xfId="6" applyFont="1" applyBorder="1"/>
    <xf numFmtId="40" fontId="0" fillId="0" borderId="0" xfId="6" applyFont="1" applyFill="1" applyBorder="1"/>
    <xf numFmtId="38" fontId="0" fillId="0" borderId="0" xfId="6" applyNumberFormat="1" applyFont="1" applyBorder="1" applyAlignment="1">
      <alignment horizontal="center"/>
    </xf>
    <xf numFmtId="168" fontId="10" fillId="0" borderId="0" xfId="5" applyNumberFormat="1" applyFont="1" applyBorder="1"/>
    <xf numFmtId="168" fontId="12" fillId="0" borderId="0" xfId="5" applyNumberFormat="1" applyFont="1" applyBorder="1"/>
    <xf numFmtId="40" fontId="12" fillId="0" borderId="0" xfId="6" applyFont="1" applyBorder="1"/>
    <xf numFmtId="40" fontId="12" fillId="0" borderId="0" xfId="6" applyFont="1" applyFill="1" applyBorder="1"/>
    <xf numFmtId="40" fontId="12" fillId="0" borderId="0" xfId="6" applyNumberFormat="1" applyFont="1" applyFill="1" applyBorder="1"/>
    <xf numFmtId="38" fontId="12" fillId="0" borderId="0" xfId="6" applyNumberFormat="1" applyFont="1" applyFill="1" applyBorder="1" applyAlignment="1">
      <alignment horizontal="center"/>
    </xf>
    <xf numFmtId="168" fontId="12" fillId="0" borderId="0" xfId="5" applyNumberFormat="1" applyFont="1" applyFill="1" applyBorder="1"/>
    <xf numFmtId="168" fontId="10" fillId="0" borderId="0" xfId="5" applyNumberFormat="1" applyFont="1" applyFill="1" applyBorder="1"/>
    <xf numFmtId="168" fontId="10" fillId="0" borderId="0" xfId="5" applyNumberFormat="1" applyFill="1" applyBorder="1"/>
    <xf numFmtId="38" fontId="0" fillId="0" borderId="0" xfId="6" applyNumberFormat="1" applyFont="1" applyFill="1" applyBorder="1" applyAlignment="1">
      <alignment horizontal="center"/>
    </xf>
    <xf numFmtId="168" fontId="13" fillId="0" borderId="0" xfId="5" applyNumberFormat="1" applyFont="1" applyFill="1" applyBorder="1"/>
    <xf numFmtId="168" fontId="10" fillId="11" borderId="0" xfId="5" applyNumberFormat="1" applyFill="1" applyBorder="1"/>
    <xf numFmtId="168" fontId="10" fillId="12" borderId="0" xfId="5" applyNumberFormat="1" applyFill="1" applyBorder="1"/>
    <xf numFmtId="168" fontId="10" fillId="13" borderId="0" xfId="5" applyNumberFormat="1" applyFill="1" applyBorder="1"/>
    <xf numFmtId="168" fontId="10" fillId="14" borderId="0" xfId="5" applyNumberFormat="1" applyFill="1" applyBorder="1"/>
    <xf numFmtId="168" fontId="10" fillId="15" borderId="0" xfId="5" applyNumberFormat="1" applyFill="1" applyBorder="1"/>
    <xf numFmtId="168" fontId="10" fillId="6" borderId="0" xfId="5" applyNumberFormat="1" applyFill="1" applyBorder="1"/>
    <xf numFmtId="40" fontId="13" fillId="0" borderId="0" xfId="6" applyFont="1" applyFill="1" applyBorder="1"/>
    <xf numFmtId="164" fontId="2" fillId="0" borderId="0" xfId="0" applyNumberFormat="1" applyFont="1" applyFill="1" applyBorder="1"/>
    <xf numFmtId="165" fontId="0" fillId="0" borderId="0" xfId="0" applyNumberFormat="1" applyFill="1" applyBorder="1"/>
    <xf numFmtId="1" fontId="0" fillId="0" borderId="0" xfId="0" applyNumberFormat="1" applyFill="1" applyBorder="1"/>
  </cellXfs>
  <cellStyles count="7">
    <cellStyle name="Dezimal" xfId="1" builtinId="3"/>
    <cellStyle name="Dezimal 2" xfId="3"/>
    <cellStyle name="Dezimal 3" xfId="4"/>
    <cellStyle name="Dezimal 4" xfId="6"/>
    <cellStyle name="Standard" xfId="0" builtinId="0"/>
    <cellStyle name="Standard 2" xfId="2"/>
    <cellStyle name="Standard 3" xfId="5"/>
  </cellStyles>
  <dxfs count="0"/>
  <tableStyles count="0" defaultTableStyle="TableStyleMedium9" defaultPivotStyle="PivotStyleLight16"/>
  <colors>
    <mruColors>
      <color rgb="FFCCECFF"/>
      <color rgb="FFFFCC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773736803078998"/>
          <c:y val="3.7382221161748719E-2"/>
          <c:w val="0.87022227322481671"/>
          <c:h val="0.85325459317585362"/>
        </c:manualLayout>
      </c:layout>
      <c:lineChart>
        <c:grouping val="standard"/>
        <c:ser>
          <c:idx val="0"/>
          <c:order val="0"/>
          <c:tx>
            <c:v>prp</c:v>
          </c:tx>
          <c:spPr>
            <a:ln w="9525"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garnet!$BY$83:$BY$88</c:f>
              <c:strCache>
                <c:ptCount val="6"/>
                <c:pt idx="0">
                  <c:v>"core"</c:v>
                </c:pt>
                <c:pt idx="5">
                  <c:v>"rim"</c:v>
                </c:pt>
              </c:strCache>
            </c:strRef>
          </c:cat>
          <c:val>
            <c:numRef>
              <c:f>garnet!$BS$83:$BS$88</c:f>
              <c:numCache>
                <c:formatCode>0.00</c:formatCode>
                <c:ptCount val="6"/>
                <c:pt idx="0">
                  <c:v>29.192681167666162</c:v>
                </c:pt>
                <c:pt idx="1">
                  <c:v>11.721583543800158</c:v>
                </c:pt>
                <c:pt idx="2">
                  <c:v>13.336595978575966</c:v>
                </c:pt>
                <c:pt idx="3">
                  <c:v>28.683224636911191</c:v>
                </c:pt>
                <c:pt idx="4">
                  <c:v>30.844692720655551</c:v>
                </c:pt>
                <c:pt idx="5">
                  <c:v>34.83054753173797</c:v>
                </c:pt>
              </c:numCache>
            </c:numRef>
          </c:val>
        </c:ser>
        <c:ser>
          <c:idx val="1"/>
          <c:order val="1"/>
          <c:tx>
            <c:v>grs</c:v>
          </c:tx>
          <c:spPr>
            <a:ln w="9525">
              <a:solidFill>
                <a:sysClr val="windowText" lastClr="000000"/>
              </a:solidFill>
            </a:ln>
          </c:spPr>
          <c:marker>
            <c:symbol val="square"/>
            <c:size val="10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garnet!$BY$83:$BY$88</c:f>
              <c:strCache>
                <c:ptCount val="6"/>
                <c:pt idx="0">
                  <c:v>"core"</c:v>
                </c:pt>
                <c:pt idx="5">
                  <c:v>"rim"</c:v>
                </c:pt>
              </c:strCache>
            </c:strRef>
          </c:cat>
          <c:val>
            <c:numRef>
              <c:f>garnet!$BV$83:$BV$88</c:f>
              <c:numCache>
                <c:formatCode>0.00</c:formatCode>
                <c:ptCount val="6"/>
                <c:pt idx="0">
                  <c:v>19.835659560386603</c:v>
                </c:pt>
                <c:pt idx="1">
                  <c:v>34.421428853916971</c:v>
                </c:pt>
                <c:pt idx="2">
                  <c:v>33.802580176041438</c:v>
                </c:pt>
                <c:pt idx="3">
                  <c:v>18.361483384259536</c:v>
                </c:pt>
                <c:pt idx="4">
                  <c:v>13.859041993461785</c:v>
                </c:pt>
                <c:pt idx="5">
                  <c:v>12.751450249081412</c:v>
                </c:pt>
              </c:numCache>
            </c:numRef>
          </c:val>
        </c:ser>
        <c:ser>
          <c:idx val="2"/>
          <c:order val="2"/>
          <c:tx>
            <c:v>alm</c:v>
          </c:tx>
          <c:spPr>
            <a:ln w="9525">
              <a:solidFill>
                <a:sysClr val="windowText" lastClr="000000"/>
              </a:solidFill>
            </a:ln>
          </c:spPr>
          <c:marker>
            <c:symbol val="triangle"/>
            <c:size val="11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garnet!$BY$83:$BY$88</c:f>
              <c:strCache>
                <c:ptCount val="6"/>
                <c:pt idx="0">
                  <c:v>"core"</c:v>
                </c:pt>
                <c:pt idx="5">
                  <c:v>"rim"</c:v>
                </c:pt>
              </c:strCache>
            </c:strRef>
          </c:cat>
          <c:val>
            <c:numRef>
              <c:f>garnet!$BT$83:$BT$88</c:f>
              <c:numCache>
                <c:formatCode>0.00</c:formatCode>
                <c:ptCount val="6"/>
                <c:pt idx="0">
                  <c:v>49.468533564428306</c:v>
                </c:pt>
                <c:pt idx="1">
                  <c:v>50.955673268375733</c:v>
                </c:pt>
                <c:pt idx="2">
                  <c:v>50.947075913875715</c:v>
                </c:pt>
                <c:pt idx="3">
                  <c:v>51.842539218503426</c:v>
                </c:pt>
                <c:pt idx="4">
                  <c:v>53.254811926909419</c:v>
                </c:pt>
                <c:pt idx="5">
                  <c:v>51.019855618112494</c:v>
                </c:pt>
              </c:numCache>
            </c:numRef>
          </c:val>
        </c:ser>
        <c:ser>
          <c:idx val="3"/>
          <c:order val="3"/>
          <c:tx>
            <c:v>sps</c:v>
          </c:tx>
          <c:spPr>
            <a:ln w="9525">
              <a:solidFill>
                <a:schemeClr val="tx1"/>
              </a:solidFill>
            </a:ln>
          </c:spPr>
          <c:marker>
            <c:symbol val="diamond"/>
            <c:size val="13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garnet!$BY$83:$BY$88</c:f>
              <c:strCache>
                <c:ptCount val="6"/>
                <c:pt idx="0">
                  <c:v>"core"</c:v>
                </c:pt>
                <c:pt idx="5">
                  <c:v>"rim"</c:v>
                </c:pt>
              </c:strCache>
            </c:strRef>
          </c:cat>
          <c:val>
            <c:numRef>
              <c:f>garnet!$BU$83:$BU$88</c:f>
              <c:numCache>
                <c:formatCode>0.00</c:formatCode>
                <c:ptCount val="6"/>
                <c:pt idx="0">
                  <c:v>1.5031257075189224</c:v>
                </c:pt>
                <c:pt idx="1">
                  <c:v>2.9013143339071381</c:v>
                </c:pt>
                <c:pt idx="2">
                  <c:v>1.9137479315068935</c:v>
                </c:pt>
                <c:pt idx="3">
                  <c:v>1.1127527603258431</c:v>
                </c:pt>
                <c:pt idx="4">
                  <c:v>2.0414533589732384</c:v>
                </c:pt>
                <c:pt idx="5">
                  <c:v>1.3981466010681141</c:v>
                </c:pt>
              </c:numCache>
            </c:numRef>
          </c:val>
        </c:ser>
        <c:ser>
          <c:idx val="4"/>
          <c:order val="4"/>
          <c:cat>
            <c:strRef>
              <c:f>garnet!$BY$83:$BY$88</c:f>
              <c:strCache>
                <c:ptCount val="6"/>
                <c:pt idx="0">
                  <c:v>"core"</c:v>
                </c:pt>
                <c:pt idx="5">
                  <c:v>"rim"</c:v>
                </c:pt>
              </c:strCache>
            </c:strRef>
          </c:cat>
          <c:val>
            <c:numRef>
              <c:f>garnet!$BZ$83:$BZ$88</c:f>
              <c:numCache>
                <c:formatCode>General</c:formatCode>
                <c:ptCount val="6"/>
              </c:numCache>
            </c:numRef>
          </c:val>
        </c:ser>
        <c:marker val="1"/>
        <c:axId val="88303872"/>
        <c:axId val="88326144"/>
      </c:lineChart>
      <c:catAx>
        <c:axId val="88303872"/>
        <c:scaling>
          <c:orientation val="minMax"/>
        </c:scaling>
        <c:axPos val="b"/>
        <c:maj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de-DE"/>
          </a:p>
        </c:txPr>
        <c:crossAx val="88326144"/>
        <c:crosses val="autoZero"/>
        <c:auto val="1"/>
        <c:lblAlgn val="ctr"/>
        <c:lblOffset val="100"/>
      </c:catAx>
      <c:valAx>
        <c:axId val="8832614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4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400" b="0">
                    <a:latin typeface="Times New Roman" pitchFamily="18" charset="0"/>
                    <a:cs typeface="Times New Roman" pitchFamily="18" charset="0"/>
                  </a:rPr>
                  <a:t>endmember [mole-%]</a:t>
                </a:r>
              </a:p>
            </c:rich>
          </c:tx>
          <c:layout/>
        </c:title>
        <c:numFmt formatCode="0" sourceLinked="0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de-DE"/>
          </a:p>
        </c:txPr>
        <c:crossAx val="88303872"/>
        <c:crosses val="autoZero"/>
        <c:crossBetween val="between"/>
        <c:majorUnit val="20"/>
      </c:valAx>
      <c:spPr>
        <a:solidFill>
          <a:srgbClr val="FFCCCC"/>
        </a:solidFill>
        <a:ln w="3175">
          <a:solidFill>
            <a:schemeClr val="tx1"/>
          </a:solidFill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10576233183856502"/>
          <c:y val="3.8162199422041944E-2"/>
          <c:w val="0.48497757847533635"/>
          <c:h val="5.9875659481958693E-2"/>
        </c:manualLayout>
      </c:layout>
      <c:spPr>
        <a:noFill/>
        <a:ln w="3175">
          <a:solidFill>
            <a:sysClr val="windowText" lastClr="000000"/>
          </a:solidFill>
        </a:ln>
      </c:spPr>
      <c:txPr>
        <a:bodyPr/>
        <a:lstStyle/>
        <a:p>
          <a:pPr>
            <a:defRPr sz="1400">
              <a:latin typeface="Times New Roman" pitchFamily="18" charset="0"/>
              <a:cs typeface="Times New Roman" pitchFamily="18" charset="0"/>
            </a:defRPr>
          </a:pPr>
          <a:endParaRPr lang="de-DE"/>
        </a:p>
      </c:txPr>
    </c:legend>
    <c:plotVisOnly val="1"/>
  </c:chart>
  <c:spPr>
    <a:solidFill>
      <a:sysClr val="window" lastClr="FFFFFF"/>
    </a:solidFill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773736803079"/>
          <c:y val="3.7382221161748719E-2"/>
          <c:w val="0.87022227322481693"/>
          <c:h val="0.85325459317585362"/>
        </c:manualLayout>
      </c:layout>
      <c:lineChart>
        <c:grouping val="standard"/>
        <c:ser>
          <c:idx val="0"/>
          <c:order val="0"/>
          <c:spPr>
            <a:ln w="9525"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garnet!$BY$65:$BY$82</c:f>
              <c:strCache>
                <c:ptCount val="18"/>
                <c:pt idx="0">
                  <c:v>"rim"</c:v>
                </c:pt>
                <c:pt idx="8">
                  <c:v>"core"</c:v>
                </c:pt>
                <c:pt idx="17">
                  <c:v>"rim"</c:v>
                </c:pt>
              </c:strCache>
            </c:strRef>
          </c:cat>
          <c:val>
            <c:numRef>
              <c:f>garnet!$BS$65:$BS$82</c:f>
              <c:numCache>
                <c:formatCode>0.00</c:formatCode>
                <c:ptCount val="18"/>
                <c:pt idx="0">
                  <c:v>17.051716181908809</c:v>
                </c:pt>
                <c:pt idx="1">
                  <c:v>16.823046397990261</c:v>
                </c:pt>
                <c:pt idx="2">
                  <c:v>17.067202194229232</c:v>
                </c:pt>
                <c:pt idx="3">
                  <c:v>17.718559099453451</c:v>
                </c:pt>
                <c:pt idx="4">
                  <c:v>17.746251559624451</c:v>
                </c:pt>
                <c:pt idx="5">
                  <c:v>17.573723951809349</c:v>
                </c:pt>
                <c:pt idx="6">
                  <c:v>18.173173928964953</c:v>
                </c:pt>
                <c:pt idx="7">
                  <c:v>17.367870792942707</c:v>
                </c:pt>
                <c:pt idx="8">
                  <c:v>17.229126125106532</c:v>
                </c:pt>
                <c:pt idx="9">
                  <c:v>17.57471605993824</c:v>
                </c:pt>
                <c:pt idx="10">
                  <c:v>18.424086086349455</c:v>
                </c:pt>
                <c:pt idx="11">
                  <c:v>18.570534410615917</c:v>
                </c:pt>
                <c:pt idx="12">
                  <c:v>18.317806006432075</c:v>
                </c:pt>
                <c:pt idx="13">
                  <c:v>19.161729776421186</c:v>
                </c:pt>
                <c:pt idx="14">
                  <c:v>18.170615627659203</c:v>
                </c:pt>
                <c:pt idx="15">
                  <c:v>17.336267182747715</c:v>
                </c:pt>
                <c:pt idx="16">
                  <c:v>18.52335613143514</c:v>
                </c:pt>
                <c:pt idx="17">
                  <c:v>18.826643546733099</c:v>
                </c:pt>
              </c:numCache>
            </c:numRef>
          </c:val>
        </c:ser>
        <c:ser>
          <c:idx val="1"/>
          <c:order val="1"/>
          <c:spPr>
            <a:ln w="9525">
              <a:solidFill>
                <a:sysClr val="windowText" lastClr="000000"/>
              </a:solidFill>
            </a:ln>
          </c:spPr>
          <c:marker>
            <c:symbol val="square"/>
            <c:size val="10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garnet!$BY$65:$BY$82</c:f>
              <c:strCache>
                <c:ptCount val="18"/>
                <c:pt idx="0">
                  <c:v>"rim"</c:v>
                </c:pt>
                <c:pt idx="8">
                  <c:v>"core"</c:v>
                </c:pt>
                <c:pt idx="17">
                  <c:v>"rim"</c:v>
                </c:pt>
              </c:strCache>
            </c:strRef>
          </c:cat>
          <c:val>
            <c:numRef>
              <c:f>garnet!$BV$65:$BV$82</c:f>
              <c:numCache>
                <c:formatCode>0.00</c:formatCode>
                <c:ptCount val="18"/>
                <c:pt idx="0">
                  <c:v>29.117392068837724</c:v>
                </c:pt>
                <c:pt idx="1">
                  <c:v>29.543844227608417</c:v>
                </c:pt>
                <c:pt idx="2">
                  <c:v>29.322398760019286</c:v>
                </c:pt>
                <c:pt idx="3">
                  <c:v>30.457689440133574</c:v>
                </c:pt>
                <c:pt idx="4">
                  <c:v>29.556362491293452</c:v>
                </c:pt>
                <c:pt idx="5">
                  <c:v>30.487001120971406</c:v>
                </c:pt>
                <c:pt idx="6">
                  <c:v>29.353719643528102</c:v>
                </c:pt>
                <c:pt idx="7">
                  <c:v>30.513451952947097</c:v>
                </c:pt>
                <c:pt idx="8">
                  <c:v>31.878002566934676</c:v>
                </c:pt>
                <c:pt idx="9">
                  <c:v>30.460776569492815</c:v>
                </c:pt>
                <c:pt idx="10">
                  <c:v>29.02603742025661</c:v>
                </c:pt>
                <c:pt idx="11">
                  <c:v>29.582474539679808</c:v>
                </c:pt>
                <c:pt idx="12">
                  <c:v>28.897202602036327</c:v>
                </c:pt>
                <c:pt idx="13">
                  <c:v>27.37653368303355</c:v>
                </c:pt>
                <c:pt idx="14">
                  <c:v>29.154666059105377</c:v>
                </c:pt>
                <c:pt idx="15">
                  <c:v>28.736718179176592</c:v>
                </c:pt>
                <c:pt idx="16">
                  <c:v>28.071791379949197</c:v>
                </c:pt>
                <c:pt idx="17">
                  <c:v>26.56540753558625</c:v>
                </c:pt>
              </c:numCache>
            </c:numRef>
          </c:val>
        </c:ser>
        <c:ser>
          <c:idx val="2"/>
          <c:order val="2"/>
          <c:spPr>
            <a:ln w="9525">
              <a:solidFill>
                <a:sysClr val="windowText" lastClr="000000"/>
              </a:solidFill>
            </a:ln>
          </c:spPr>
          <c:marker>
            <c:symbol val="triangle"/>
            <c:size val="11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garnet!$BY$65:$BY$82</c:f>
              <c:strCache>
                <c:ptCount val="18"/>
                <c:pt idx="0">
                  <c:v>"rim"</c:v>
                </c:pt>
                <c:pt idx="8">
                  <c:v>"core"</c:v>
                </c:pt>
                <c:pt idx="17">
                  <c:v>"rim"</c:v>
                </c:pt>
              </c:strCache>
            </c:strRef>
          </c:cat>
          <c:val>
            <c:numRef>
              <c:f>garnet!$BT$65:$BT$82</c:f>
              <c:numCache>
                <c:formatCode>0.00</c:formatCode>
                <c:ptCount val="18"/>
                <c:pt idx="0">
                  <c:v>52.613570995253191</c:v>
                </c:pt>
                <c:pt idx="1">
                  <c:v>52.542400632627995</c:v>
                </c:pt>
                <c:pt idx="2">
                  <c:v>52.465129018064424</c:v>
                </c:pt>
                <c:pt idx="3">
                  <c:v>50.83642392923192</c:v>
                </c:pt>
                <c:pt idx="4">
                  <c:v>51.668139742105502</c:v>
                </c:pt>
                <c:pt idx="5">
                  <c:v>50.820398797161637</c:v>
                </c:pt>
                <c:pt idx="6">
                  <c:v>51.395211214566963</c:v>
                </c:pt>
                <c:pt idx="7">
                  <c:v>50.989572720296849</c:v>
                </c:pt>
                <c:pt idx="8">
                  <c:v>49.805713782798058</c:v>
                </c:pt>
                <c:pt idx="9">
                  <c:v>50.894390500724221</c:v>
                </c:pt>
                <c:pt idx="10">
                  <c:v>51.58103564657214</c:v>
                </c:pt>
                <c:pt idx="11">
                  <c:v>50.805836496112825</c:v>
                </c:pt>
                <c:pt idx="12">
                  <c:v>51.692193249189302</c:v>
                </c:pt>
                <c:pt idx="13">
                  <c:v>52.468648222274027</c:v>
                </c:pt>
                <c:pt idx="14">
                  <c:v>51.757447672801227</c:v>
                </c:pt>
                <c:pt idx="15">
                  <c:v>52.872363094643504</c:v>
                </c:pt>
                <c:pt idx="16">
                  <c:v>52.33835182790817</c:v>
                </c:pt>
                <c:pt idx="17">
                  <c:v>53.569058552852233</c:v>
                </c:pt>
              </c:numCache>
            </c:numRef>
          </c:val>
        </c:ser>
        <c:ser>
          <c:idx val="3"/>
          <c:order val="3"/>
          <c:spPr>
            <a:ln w="9525">
              <a:solidFill>
                <a:schemeClr val="tx1"/>
              </a:solidFill>
            </a:ln>
          </c:spPr>
          <c:marker>
            <c:symbol val="diamond"/>
            <c:size val="13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garnet!$BY$65:$BY$82</c:f>
              <c:strCache>
                <c:ptCount val="18"/>
                <c:pt idx="0">
                  <c:v>"rim"</c:v>
                </c:pt>
                <c:pt idx="8">
                  <c:v>"core"</c:v>
                </c:pt>
                <c:pt idx="17">
                  <c:v>"rim"</c:v>
                </c:pt>
              </c:strCache>
            </c:strRef>
          </c:cat>
          <c:val>
            <c:numRef>
              <c:f>garnet!$BU$65:$BU$82</c:f>
              <c:numCache>
                <c:formatCode>0.00</c:formatCode>
                <c:ptCount val="18"/>
                <c:pt idx="0">
                  <c:v>1.2173207540002895</c:v>
                </c:pt>
                <c:pt idx="1">
                  <c:v>1.0907087417733217</c:v>
                </c:pt>
                <c:pt idx="2">
                  <c:v>1.1452700276870653</c:v>
                </c:pt>
                <c:pt idx="3">
                  <c:v>0.98732753118105898</c:v>
                </c:pt>
                <c:pt idx="4">
                  <c:v>1.0292462069765997</c:v>
                </c:pt>
                <c:pt idx="5">
                  <c:v>1.1188761300576024</c:v>
                </c:pt>
                <c:pt idx="6">
                  <c:v>1.0778952129399944</c:v>
                </c:pt>
                <c:pt idx="7">
                  <c:v>1.1291045338133421</c:v>
                </c:pt>
                <c:pt idx="8">
                  <c:v>1.0871575251607271</c:v>
                </c:pt>
                <c:pt idx="9">
                  <c:v>1.0701168698447321</c:v>
                </c:pt>
                <c:pt idx="10">
                  <c:v>0.96884084682179794</c:v>
                </c:pt>
                <c:pt idx="11">
                  <c:v>1.0411545535914561</c:v>
                </c:pt>
                <c:pt idx="12">
                  <c:v>1.0927981423422948</c:v>
                </c:pt>
                <c:pt idx="13">
                  <c:v>0.993088318271244</c:v>
                </c:pt>
                <c:pt idx="14">
                  <c:v>0.91727064043420525</c:v>
                </c:pt>
                <c:pt idx="15">
                  <c:v>1.054651543432191</c:v>
                </c:pt>
                <c:pt idx="16">
                  <c:v>1.0665006607074929</c:v>
                </c:pt>
                <c:pt idx="17">
                  <c:v>1.0388903648284189</c:v>
                </c:pt>
              </c:numCache>
            </c:numRef>
          </c:val>
        </c:ser>
        <c:marker val="1"/>
        <c:axId val="88496384"/>
        <c:axId val="88498560"/>
      </c:lineChart>
      <c:catAx>
        <c:axId val="88496384"/>
        <c:scaling>
          <c:orientation val="minMax"/>
        </c:scaling>
        <c:axPos val="b"/>
        <c:numFmt formatCode="General" sourceLinked="0"/>
        <c:maj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de-DE"/>
          </a:p>
        </c:txPr>
        <c:crossAx val="88498560"/>
        <c:crosses val="autoZero"/>
        <c:lblAlgn val="ctr"/>
        <c:lblOffset val="100"/>
      </c:catAx>
      <c:valAx>
        <c:axId val="8849856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4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400" b="0">
                    <a:latin typeface="Times New Roman" pitchFamily="18" charset="0"/>
                    <a:cs typeface="Times New Roman" pitchFamily="18" charset="0"/>
                  </a:rPr>
                  <a:t>endmember [mole-%]</a:t>
                </a:r>
              </a:p>
            </c:rich>
          </c:tx>
          <c:layout/>
        </c:title>
        <c:numFmt formatCode="0" sourceLinked="0"/>
        <c:majorTickMark val="in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de-DE"/>
          </a:p>
        </c:txPr>
        <c:crossAx val="88496384"/>
        <c:crossesAt val="1"/>
        <c:crossBetween val="between"/>
        <c:majorUnit val="20"/>
      </c:valAx>
      <c:spPr>
        <a:solidFill>
          <a:srgbClr val="CCECFF"/>
        </a:solidFill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0576233183856502"/>
          <c:y val="3.8162199422041944E-2"/>
          <c:w val="0.49136771300448551"/>
          <c:h val="5.6652615392772859E-2"/>
        </c:manualLayout>
      </c:layout>
      <c:spPr>
        <a:noFill/>
        <a:ln w="3175">
          <a:solidFill>
            <a:sysClr val="windowText" lastClr="000000"/>
          </a:solidFill>
        </a:ln>
      </c:spPr>
      <c:txPr>
        <a:bodyPr/>
        <a:lstStyle/>
        <a:p>
          <a:pPr>
            <a:defRPr sz="1400">
              <a:latin typeface="Times New Roman" pitchFamily="18" charset="0"/>
              <a:cs typeface="Times New Roman" pitchFamily="18" charset="0"/>
            </a:defRPr>
          </a:pPr>
          <a:endParaRPr lang="de-DE"/>
        </a:p>
      </c:txPr>
    </c:legend>
    <c:plotVisOnly val="1"/>
  </c:chart>
  <c:spPr>
    <a:solidFill>
      <a:sysClr val="window" lastClr="FFFFFF"/>
    </a:solidFill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0773736803079"/>
          <c:y val="3.7382221161748719E-2"/>
          <c:w val="0.87022227322481716"/>
          <c:h val="0.85325459317585362"/>
        </c:manualLayout>
      </c:layout>
      <c:lineChart>
        <c:grouping val="standard"/>
        <c:ser>
          <c:idx val="0"/>
          <c:order val="0"/>
          <c:tx>
            <c:v>prp</c:v>
          </c:tx>
          <c:spPr>
            <a:ln w="9525"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garnet!$BY$58:$BY$64</c:f>
              <c:strCache>
                <c:ptCount val="7"/>
                <c:pt idx="0">
                  <c:v>"rim"</c:v>
                </c:pt>
                <c:pt idx="4">
                  <c:v>"core"</c:v>
                </c:pt>
                <c:pt idx="6">
                  <c:v>"rim"</c:v>
                </c:pt>
              </c:strCache>
            </c:strRef>
          </c:cat>
          <c:val>
            <c:numRef>
              <c:f>garnet!$BS$58:$BS$64</c:f>
              <c:numCache>
                <c:formatCode>0.00</c:formatCode>
                <c:ptCount val="7"/>
                <c:pt idx="0">
                  <c:v>29.091769488597912</c:v>
                </c:pt>
                <c:pt idx="1">
                  <c:v>29.907042221419474</c:v>
                </c:pt>
                <c:pt idx="2">
                  <c:v>30.057533248666275</c:v>
                </c:pt>
                <c:pt idx="3">
                  <c:v>30.763749742571434</c:v>
                </c:pt>
                <c:pt idx="4">
                  <c:v>20.056682766882012</c:v>
                </c:pt>
                <c:pt idx="5">
                  <c:v>25.850707878210077</c:v>
                </c:pt>
                <c:pt idx="6">
                  <c:v>29.906924637101195</c:v>
                </c:pt>
              </c:numCache>
            </c:numRef>
          </c:val>
        </c:ser>
        <c:ser>
          <c:idx val="1"/>
          <c:order val="1"/>
          <c:tx>
            <c:v>grs</c:v>
          </c:tx>
          <c:spPr>
            <a:ln w="9525">
              <a:solidFill>
                <a:sysClr val="windowText" lastClr="000000"/>
              </a:solidFill>
            </a:ln>
          </c:spPr>
          <c:marker>
            <c:symbol val="square"/>
            <c:size val="10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garnet!$BY$58:$BY$64</c:f>
              <c:strCache>
                <c:ptCount val="7"/>
                <c:pt idx="0">
                  <c:v>"rim"</c:v>
                </c:pt>
                <c:pt idx="4">
                  <c:v>"core"</c:v>
                </c:pt>
                <c:pt idx="6">
                  <c:v>"rim"</c:v>
                </c:pt>
              </c:strCache>
            </c:strRef>
          </c:cat>
          <c:val>
            <c:numRef>
              <c:f>garnet!$BV$58:$BV$64</c:f>
              <c:numCache>
                <c:formatCode>0.00</c:formatCode>
                <c:ptCount val="7"/>
                <c:pt idx="0">
                  <c:v>25.944762962881899</c:v>
                </c:pt>
                <c:pt idx="1">
                  <c:v>25.810528290149321</c:v>
                </c:pt>
                <c:pt idx="2">
                  <c:v>24.40562126963588</c:v>
                </c:pt>
                <c:pt idx="3">
                  <c:v>21.448274699168433</c:v>
                </c:pt>
                <c:pt idx="4">
                  <c:v>24.643700630731853</c:v>
                </c:pt>
                <c:pt idx="5">
                  <c:v>21.329080483688916</c:v>
                </c:pt>
                <c:pt idx="6">
                  <c:v>26.930448882956149</c:v>
                </c:pt>
              </c:numCache>
            </c:numRef>
          </c:val>
        </c:ser>
        <c:ser>
          <c:idx val="2"/>
          <c:order val="2"/>
          <c:tx>
            <c:v>alm</c:v>
          </c:tx>
          <c:spPr>
            <a:ln w="9525">
              <a:solidFill>
                <a:sysClr val="windowText" lastClr="000000"/>
              </a:solidFill>
            </a:ln>
          </c:spPr>
          <c:marker>
            <c:symbol val="triangle"/>
            <c:size val="11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garnet!$BY$58:$BY$64</c:f>
              <c:strCache>
                <c:ptCount val="7"/>
                <c:pt idx="0">
                  <c:v>"rim"</c:v>
                </c:pt>
                <c:pt idx="4">
                  <c:v>"core"</c:v>
                </c:pt>
                <c:pt idx="6">
                  <c:v>"rim"</c:v>
                </c:pt>
              </c:strCache>
            </c:strRef>
          </c:cat>
          <c:val>
            <c:numRef>
              <c:f>garnet!$BT$58:$BT$64</c:f>
              <c:numCache>
                <c:formatCode>0.00</c:formatCode>
                <c:ptCount val="7"/>
                <c:pt idx="0">
                  <c:v>44.240647069610418</c:v>
                </c:pt>
                <c:pt idx="1">
                  <c:v>43.370454613389697</c:v>
                </c:pt>
                <c:pt idx="2">
                  <c:v>44.804481219224037</c:v>
                </c:pt>
                <c:pt idx="3">
                  <c:v>46.948721930361025</c:v>
                </c:pt>
                <c:pt idx="4">
                  <c:v>53.358148021906992</c:v>
                </c:pt>
                <c:pt idx="5">
                  <c:v>51.792521575567129</c:v>
                </c:pt>
                <c:pt idx="6">
                  <c:v>42.401342356588529</c:v>
                </c:pt>
              </c:numCache>
            </c:numRef>
          </c:val>
        </c:ser>
        <c:ser>
          <c:idx val="3"/>
          <c:order val="3"/>
          <c:tx>
            <c:v>sps</c:v>
          </c:tx>
          <c:spPr>
            <a:ln w="9525">
              <a:solidFill>
                <a:schemeClr val="tx1"/>
              </a:solidFill>
            </a:ln>
          </c:spPr>
          <c:marker>
            <c:symbol val="diamond"/>
            <c:size val="13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cat>
            <c:strRef>
              <c:f>garnet!$BY$58:$BY$64</c:f>
              <c:strCache>
                <c:ptCount val="7"/>
                <c:pt idx="0">
                  <c:v>"rim"</c:v>
                </c:pt>
                <c:pt idx="4">
                  <c:v>"core"</c:v>
                </c:pt>
                <c:pt idx="6">
                  <c:v>"rim"</c:v>
                </c:pt>
              </c:strCache>
            </c:strRef>
          </c:cat>
          <c:val>
            <c:numRef>
              <c:f>garnet!$BU$58:$BU$64</c:f>
              <c:numCache>
                <c:formatCode>0.00</c:formatCode>
                <c:ptCount val="7"/>
                <c:pt idx="0">
                  <c:v>0.72282047890975787</c:v>
                </c:pt>
                <c:pt idx="1">
                  <c:v>0.91197487504151042</c:v>
                </c:pt>
                <c:pt idx="2">
                  <c:v>0.73236426247379338</c:v>
                </c:pt>
                <c:pt idx="3">
                  <c:v>0.83925362789911229</c:v>
                </c:pt>
                <c:pt idx="4">
                  <c:v>1.9414685804791423</c:v>
                </c:pt>
                <c:pt idx="5">
                  <c:v>1.0276900625338756</c:v>
                </c:pt>
                <c:pt idx="6">
                  <c:v>0.76128412335413365</c:v>
                </c:pt>
              </c:numCache>
            </c:numRef>
          </c:val>
        </c:ser>
        <c:marker val="1"/>
        <c:axId val="88348544"/>
        <c:axId val="88367104"/>
      </c:lineChart>
      <c:catAx>
        <c:axId val="88348544"/>
        <c:scaling>
          <c:orientation val="minMax"/>
        </c:scaling>
        <c:axPos val="b"/>
        <c:maj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de-DE"/>
          </a:p>
        </c:txPr>
        <c:crossAx val="88367104"/>
        <c:crosses val="autoZero"/>
        <c:auto val="1"/>
        <c:lblAlgn val="ctr"/>
        <c:lblOffset val="100"/>
      </c:catAx>
      <c:valAx>
        <c:axId val="8836710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4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400" b="0">
                    <a:latin typeface="Times New Roman" pitchFamily="18" charset="0"/>
                    <a:cs typeface="Times New Roman" pitchFamily="18" charset="0"/>
                  </a:rPr>
                  <a:t>endmember [mole-%]</a:t>
                </a:r>
              </a:p>
            </c:rich>
          </c:tx>
          <c:layout/>
        </c:title>
        <c:numFmt formatCode="0" sourceLinked="0"/>
        <c:majorTickMark val="in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de-DE"/>
          </a:p>
        </c:txPr>
        <c:crossAx val="88348544"/>
        <c:crosses val="autoZero"/>
        <c:crossBetween val="between"/>
        <c:majorUnit val="20"/>
      </c:valAx>
      <c:spPr>
        <a:solidFill>
          <a:srgbClr val="FFFFCC"/>
        </a:solidFill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0576233183856502"/>
          <c:y val="3.8162199422041944E-2"/>
          <c:w val="0.49136771300448573"/>
          <c:h val="5.6652615392772859E-2"/>
        </c:manualLayout>
      </c:layout>
      <c:spPr>
        <a:noFill/>
        <a:ln w="3175">
          <a:solidFill>
            <a:sysClr val="windowText" lastClr="000000"/>
          </a:solidFill>
        </a:ln>
      </c:spPr>
      <c:txPr>
        <a:bodyPr/>
        <a:lstStyle/>
        <a:p>
          <a:pPr>
            <a:defRPr sz="1400">
              <a:latin typeface="Times New Roman" pitchFamily="18" charset="0"/>
              <a:cs typeface="Times New Roman" pitchFamily="18" charset="0"/>
            </a:defRPr>
          </a:pPr>
          <a:endParaRPr lang="de-DE"/>
        </a:p>
      </c:txPr>
    </c:legend>
    <c:plotVisOnly val="1"/>
  </c:chart>
  <c:spPr>
    <a:solidFill>
      <a:sysClr val="window" lastClr="FFFFFF"/>
    </a:solidFill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9.362879523114466E-2"/>
          <c:y val="4.0011220677575919E-2"/>
          <c:w val="0.85417959060295223"/>
          <c:h val="0.78400149299924782"/>
        </c:manualLayout>
      </c:layout>
      <c:scatterChart>
        <c:scatterStyle val="lineMarker"/>
        <c:ser>
          <c:idx val="0"/>
          <c:order val="0"/>
          <c:spPr>
            <a:ln w="31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epidote_zoisite!$BN$60:$BN$79</c:f>
              <c:numCache>
                <c:formatCode>0.00</c:formatCode>
                <c:ptCount val="20"/>
                <c:pt idx="0">
                  <c:v>4</c:v>
                </c:pt>
                <c:pt idx="1">
                  <c:v>4.2631578947368425</c:v>
                </c:pt>
                <c:pt idx="2">
                  <c:v>4.5555555555555554</c:v>
                </c:pt>
                <c:pt idx="3">
                  <c:v>4.882352941176471</c:v>
                </c:pt>
                <c:pt idx="4">
                  <c:v>5.25</c:v>
                </c:pt>
                <c:pt idx="5">
                  <c:v>5.666666666666667</c:v>
                </c:pt>
                <c:pt idx="6">
                  <c:v>6.1428571428571432</c:v>
                </c:pt>
                <c:pt idx="7">
                  <c:v>6.6923076923076916</c:v>
                </c:pt>
                <c:pt idx="8">
                  <c:v>7.3333333333333339</c:v>
                </c:pt>
                <c:pt idx="9">
                  <c:v>8.0909090909090899</c:v>
                </c:pt>
                <c:pt idx="10">
                  <c:v>9</c:v>
                </c:pt>
                <c:pt idx="11">
                  <c:v>10.111111111111111</c:v>
                </c:pt>
                <c:pt idx="12">
                  <c:v>11.500000000000027</c:v>
                </c:pt>
                <c:pt idx="13">
                  <c:v>13.285714285714326</c:v>
                </c:pt>
                <c:pt idx="14">
                  <c:v>15.666666666666719</c:v>
                </c:pt>
                <c:pt idx="15">
                  <c:v>19.000000000000075</c:v>
                </c:pt>
                <c:pt idx="16">
                  <c:v>24.000000000000117</c:v>
                </c:pt>
                <c:pt idx="17">
                  <c:v>32.333333333333549</c:v>
                </c:pt>
                <c:pt idx="18">
                  <c:v>49.00000000000049</c:v>
                </c:pt>
                <c:pt idx="19">
                  <c:v>99.00000000000199</c:v>
                </c:pt>
              </c:numCache>
            </c:numRef>
          </c:xVal>
          <c:yVal>
            <c:numRef>
              <c:f>epidote_zoisite!$BJ$60:$BJ$79</c:f>
              <c:numCache>
                <c:formatCode>_-* #,##0.00\ _€_-;\-* #,##0.00\ _€_-;_-* \-??\ _€_-;_-@_-</c:formatCode>
                <c:ptCount val="20"/>
                <c:pt idx="0">
                  <c:v>1</c:v>
                </c:pt>
                <c:pt idx="1">
                  <c:v>1.0249999999999999</c:v>
                </c:pt>
                <c:pt idx="2">
                  <c:v>1.05</c:v>
                </c:pt>
                <c:pt idx="3">
                  <c:v>1.075</c:v>
                </c:pt>
                <c:pt idx="4">
                  <c:v>1.1000000000000001</c:v>
                </c:pt>
                <c:pt idx="5">
                  <c:v>1.125</c:v>
                </c:pt>
                <c:pt idx="6">
                  <c:v>1.1499999999999999</c:v>
                </c:pt>
                <c:pt idx="7">
                  <c:v>1.175</c:v>
                </c:pt>
                <c:pt idx="8">
                  <c:v>1.2</c:v>
                </c:pt>
                <c:pt idx="9">
                  <c:v>1.2250000000000001</c:v>
                </c:pt>
                <c:pt idx="10">
                  <c:v>1.25</c:v>
                </c:pt>
                <c:pt idx="11">
                  <c:v>1.2749999999999999</c:v>
                </c:pt>
                <c:pt idx="12">
                  <c:v>1.3</c:v>
                </c:pt>
                <c:pt idx="13">
                  <c:v>1.325</c:v>
                </c:pt>
                <c:pt idx="14">
                  <c:v>1.35</c:v>
                </c:pt>
                <c:pt idx="15">
                  <c:v>1.375</c:v>
                </c:pt>
                <c:pt idx="16">
                  <c:v>1.4</c:v>
                </c:pt>
                <c:pt idx="17">
                  <c:v>1.425</c:v>
                </c:pt>
                <c:pt idx="18">
                  <c:v>1.45</c:v>
                </c:pt>
                <c:pt idx="19">
                  <c:v>1.4750000000000001</c:v>
                </c:pt>
              </c:numCache>
            </c:numRef>
          </c:yVal>
        </c:ser>
        <c:ser>
          <c:idx val="6"/>
          <c:order val="1"/>
          <c:tx>
            <c:v>SH clinozoisite (texturally early)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0070C0"/>
              </a:solidFill>
              <a:ln>
                <a:solidFill>
                  <a:sysClr val="window" lastClr="FFFFFF"/>
                </a:solidFill>
              </a:ln>
            </c:spPr>
          </c:marker>
          <c:xVal>
            <c:numRef>
              <c:f>Tabelle1!$BB$10,Tabelle1!$BB$14:$BB$15,Tabelle1!$BB$20,Tabelle1!$BB$23:$BB$24,Tabelle1!$BB$26:$BB$30,Tabelle1!$BB$32,Tabelle1!$BB$35:$BB$36,Tabelle1!$BB$38:$BB$58</c:f>
              <c:numCache>
                <c:formatCode>0.00</c:formatCode>
                <c:ptCount val="35"/>
                <c:pt idx="0">
                  <c:v>7.3939149814920375</c:v>
                </c:pt>
                <c:pt idx="1">
                  <c:v>7.9863490403953108</c:v>
                </c:pt>
                <c:pt idx="2">
                  <c:v>8.045091220898879</c:v>
                </c:pt>
                <c:pt idx="3">
                  <c:v>8.5515830699045328</c:v>
                </c:pt>
                <c:pt idx="4">
                  <c:v>8.7202050397494251</c:v>
                </c:pt>
                <c:pt idx="5">
                  <c:v>8.798857758925049</c:v>
                </c:pt>
                <c:pt idx="6">
                  <c:v>9.005387978693042</c:v>
                </c:pt>
                <c:pt idx="7">
                  <c:v>9.0757403387845041</c:v>
                </c:pt>
                <c:pt idx="8">
                  <c:v>9.0764001362552662</c:v>
                </c:pt>
                <c:pt idx="9">
                  <c:v>9.0975664064617803</c:v>
                </c:pt>
                <c:pt idx="10">
                  <c:v>9.1036934045059148</c:v>
                </c:pt>
                <c:pt idx="11">
                  <c:v>9.1590768572790342</c:v>
                </c:pt>
                <c:pt idx="12">
                  <c:v>9.4300263095683352</c:v>
                </c:pt>
                <c:pt idx="13">
                  <c:v>9.4669871102922336</c:v>
                </c:pt>
                <c:pt idx="14">
                  <c:v>10.15259422406969</c:v>
                </c:pt>
                <c:pt idx="15">
                  <c:v>10.202306382022851</c:v>
                </c:pt>
                <c:pt idx="16">
                  <c:v>10.574500712676016</c:v>
                </c:pt>
                <c:pt idx="17">
                  <c:v>10.597576788467602</c:v>
                </c:pt>
                <c:pt idx="18">
                  <c:v>10.6568537165601</c:v>
                </c:pt>
                <c:pt idx="19">
                  <c:v>11.282220345265769</c:v>
                </c:pt>
                <c:pt idx="20">
                  <c:v>11.483267131728169</c:v>
                </c:pt>
                <c:pt idx="21">
                  <c:v>11.750996612392937</c:v>
                </c:pt>
                <c:pt idx="22">
                  <c:v>11.800006690051804</c:v>
                </c:pt>
                <c:pt idx="23">
                  <c:v>11.853579217301396</c:v>
                </c:pt>
                <c:pt idx="24">
                  <c:v>11.983530755607372</c:v>
                </c:pt>
                <c:pt idx="25">
                  <c:v>13.440728444075516</c:v>
                </c:pt>
                <c:pt idx="26">
                  <c:v>13.505427628095063</c:v>
                </c:pt>
                <c:pt idx="27">
                  <c:v>14.429014677213505</c:v>
                </c:pt>
                <c:pt idx="28">
                  <c:v>11.575114452457878</c:v>
                </c:pt>
                <c:pt idx="29">
                  <c:v>11.152124577641652</c:v>
                </c:pt>
                <c:pt idx="30">
                  <c:v>10.90252895159276</c:v>
                </c:pt>
                <c:pt idx="31">
                  <c:v>11.59475125956639</c:v>
                </c:pt>
                <c:pt idx="32">
                  <c:v>11.360675619406626</c:v>
                </c:pt>
                <c:pt idx="33">
                  <c:v>9.3756239337306493</c:v>
                </c:pt>
                <c:pt idx="34">
                  <c:v>9.2102841845611199</c:v>
                </c:pt>
              </c:numCache>
            </c:numRef>
          </c:xVal>
          <c:yVal>
            <c:numRef>
              <c:f>Tabelle1!$BC$10,Tabelle1!$BC$14:$BC$15,Tabelle1!$BC$20,Tabelle1!$BC$23:$BC$24,Tabelle1!$BC$26:$BC$30,Tabelle1!$BC$32,Tabelle1!$BC$35:$BC$36,Tabelle1!$BC$38:$BC$58</c:f>
              <c:numCache>
                <c:formatCode>0.00</c:formatCode>
                <c:ptCount val="35"/>
                <c:pt idx="0">
                  <c:v>1.2382742309105588</c:v>
                </c:pt>
                <c:pt idx="1">
                  <c:v>1.2293312888012846</c:v>
                </c:pt>
                <c:pt idx="2">
                  <c:v>1.2253391494042456</c:v>
                </c:pt>
                <c:pt idx="3">
                  <c:v>1.2613949809020859</c:v>
                </c:pt>
                <c:pt idx="4">
                  <c:v>1.2467715168224425</c:v>
                </c:pt>
                <c:pt idx="5">
                  <c:v>1.2663484764269164</c:v>
                </c:pt>
                <c:pt idx="6">
                  <c:v>1.2769937121054595</c:v>
                </c:pt>
                <c:pt idx="7">
                  <c:v>1.2470688995227408</c:v>
                </c:pt>
                <c:pt idx="8">
                  <c:v>1.2454003859996188</c:v>
                </c:pt>
                <c:pt idx="9">
                  <c:v>1.2529522547057541</c:v>
                </c:pt>
                <c:pt idx="10">
                  <c:v>1.2439618516201965</c:v>
                </c:pt>
                <c:pt idx="11">
                  <c:v>1.2615632367574798</c:v>
                </c:pt>
                <c:pt idx="12">
                  <c:v>1.2414104397389047</c:v>
                </c:pt>
                <c:pt idx="13">
                  <c:v>1.279598064529111</c:v>
                </c:pt>
                <c:pt idx="14">
                  <c:v>1.288562072106074</c:v>
                </c:pt>
                <c:pt idx="15">
                  <c:v>1.2779051368814744</c:v>
                </c:pt>
                <c:pt idx="16">
                  <c:v>1.2595355121081493</c:v>
                </c:pt>
                <c:pt idx="17">
                  <c:v>1.2768834426279867</c:v>
                </c:pt>
                <c:pt idx="18">
                  <c:v>1.2883216145193257</c:v>
                </c:pt>
                <c:pt idx="19">
                  <c:v>1.3015860037362614</c:v>
                </c:pt>
                <c:pt idx="20">
                  <c:v>1.2525015248910008</c:v>
                </c:pt>
                <c:pt idx="21">
                  <c:v>1.2943835666345644</c:v>
                </c:pt>
                <c:pt idx="22">
                  <c:v>1.2698506133672598</c:v>
                </c:pt>
                <c:pt idx="23">
                  <c:v>1.2561839734961113</c:v>
                </c:pt>
                <c:pt idx="24">
                  <c:v>1.2658365727322298</c:v>
                </c:pt>
                <c:pt idx="25">
                  <c:v>1.2960332609279828</c:v>
                </c:pt>
                <c:pt idx="26">
                  <c:v>1.3027749953907282</c:v>
                </c:pt>
                <c:pt idx="27">
                  <c:v>1.3132088373648652</c:v>
                </c:pt>
                <c:pt idx="28">
                  <c:v>1.2917215600989911</c:v>
                </c:pt>
                <c:pt idx="29">
                  <c:v>1.2925389077151066</c:v>
                </c:pt>
                <c:pt idx="30">
                  <c:v>1.2914770025695979</c:v>
                </c:pt>
                <c:pt idx="31">
                  <c:v>1.2849372543632824</c:v>
                </c:pt>
                <c:pt idx="32">
                  <c:v>1.2850640635130779</c:v>
                </c:pt>
                <c:pt idx="33">
                  <c:v>1.2837497113223471</c:v>
                </c:pt>
                <c:pt idx="34">
                  <c:v>1.2905848047607553</c:v>
                </c:pt>
              </c:numCache>
            </c:numRef>
          </c:yVal>
        </c:ser>
        <c:ser>
          <c:idx val="4"/>
          <c:order val="2"/>
          <c:tx>
            <c:v>ZJC clinozoisite (texturally early)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Tabelle1!$BB$81:$BB$98,Tabelle1!$BB$123:$BB$124,Tabelle1!$BB$130:$BB$134</c:f>
              <c:numCache>
                <c:formatCode>0.00</c:formatCode>
                <c:ptCount val="25"/>
                <c:pt idx="0">
                  <c:v>11.001549998164879</c:v>
                </c:pt>
                <c:pt idx="1">
                  <c:v>11.887478701692569</c:v>
                </c:pt>
                <c:pt idx="2">
                  <c:v>11.910821990821741</c:v>
                </c:pt>
                <c:pt idx="3">
                  <c:v>12.092055094178342</c:v>
                </c:pt>
                <c:pt idx="4">
                  <c:v>12.236489672967018</c:v>
                </c:pt>
                <c:pt idx="5">
                  <c:v>13.32524867335132</c:v>
                </c:pt>
                <c:pt idx="6">
                  <c:v>13.345386165189236</c:v>
                </c:pt>
                <c:pt idx="7">
                  <c:v>13.862439098970176</c:v>
                </c:pt>
                <c:pt idx="8">
                  <c:v>14.316277428852532</c:v>
                </c:pt>
                <c:pt idx="9">
                  <c:v>14.440926268189315</c:v>
                </c:pt>
                <c:pt idx="10">
                  <c:v>14.60972357105932</c:v>
                </c:pt>
                <c:pt idx="11">
                  <c:v>14.673176789427478</c:v>
                </c:pt>
                <c:pt idx="12">
                  <c:v>16.268998729802586</c:v>
                </c:pt>
                <c:pt idx="13">
                  <c:v>16.547737090067407</c:v>
                </c:pt>
                <c:pt idx="14">
                  <c:v>18.266637370762769</c:v>
                </c:pt>
                <c:pt idx="15">
                  <c:v>19.194017972698155</c:v>
                </c:pt>
                <c:pt idx="16">
                  <c:v>19.816428347376846</c:v>
                </c:pt>
                <c:pt idx="17">
                  <c:v>21.088061626312143</c:v>
                </c:pt>
                <c:pt idx="18">
                  <c:v>16.564198767206356</c:v>
                </c:pt>
                <c:pt idx="19">
                  <c:v>18.310108478694158</c:v>
                </c:pt>
                <c:pt idx="20">
                  <c:v>14.402205542710089</c:v>
                </c:pt>
                <c:pt idx="21">
                  <c:v>15.699437901976784</c:v>
                </c:pt>
                <c:pt idx="22">
                  <c:v>11.615923379189796</c:v>
                </c:pt>
                <c:pt idx="23">
                  <c:v>15.583566451284113</c:v>
                </c:pt>
                <c:pt idx="24">
                  <c:v>16.213878290396799</c:v>
                </c:pt>
              </c:numCache>
            </c:numRef>
          </c:xVal>
          <c:yVal>
            <c:numRef>
              <c:f>Tabelle1!$BC$81:$BC$98,Tabelle1!$BC$123:$BC$124,Tabelle1!$BC$130:$BC$134</c:f>
              <c:numCache>
                <c:formatCode>0.00</c:formatCode>
                <c:ptCount val="25"/>
                <c:pt idx="0">
                  <c:v>1.3334297100635617</c:v>
                </c:pt>
                <c:pt idx="1">
                  <c:v>1.3313749233807108</c:v>
                </c:pt>
                <c:pt idx="2">
                  <c:v>1.3470328629322121</c:v>
                </c:pt>
                <c:pt idx="3">
                  <c:v>1.3416543020632026</c:v>
                </c:pt>
                <c:pt idx="4">
                  <c:v>1.3360045099691327</c:v>
                </c:pt>
                <c:pt idx="5">
                  <c:v>1.3224406658035663</c:v>
                </c:pt>
                <c:pt idx="6">
                  <c:v>1.3284564305448721</c:v>
                </c:pt>
                <c:pt idx="7">
                  <c:v>1.3686653215676434</c:v>
                </c:pt>
                <c:pt idx="8">
                  <c:v>1.3394877318914493</c:v>
                </c:pt>
                <c:pt idx="9">
                  <c:v>1.3377734628008462</c:v>
                </c:pt>
                <c:pt idx="10">
                  <c:v>1.3733510663929782</c:v>
                </c:pt>
                <c:pt idx="11">
                  <c:v>1.3605474694338695</c:v>
                </c:pt>
                <c:pt idx="12">
                  <c:v>1.3371618917805077</c:v>
                </c:pt>
                <c:pt idx="13">
                  <c:v>1.3137332831961637</c:v>
                </c:pt>
                <c:pt idx="14">
                  <c:v>1.3387410633044978</c:v>
                </c:pt>
                <c:pt idx="15">
                  <c:v>1.3583109042241941</c:v>
                </c:pt>
                <c:pt idx="16">
                  <c:v>1.3462204308164967</c:v>
                </c:pt>
                <c:pt idx="17">
                  <c:v>1.3729964459777895</c:v>
                </c:pt>
                <c:pt idx="18">
                  <c:v>1.3550807924525246</c:v>
                </c:pt>
                <c:pt idx="19">
                  <c:v>1.3602145085771442</c:v>
                </c:pt>
                <c:pt idx="20">
                  <c:v>1.3644353923995256</c:v>
                </c:pt>
                <c:pt idx="21">
                  <c:v>1.3281033306796297</c:v>
                </c:pt>
                <c:pt idx="22">
                  <c:v>1.3237997978977634</c:v>
                </c:pt>
                <c:pt idx="23">
                  <c:v>1.3441973191093648</c:v>
                </c:pt>
                <c:pt idx="24">
                  <c:v>1.3113592525438502</c:v>
                </c:pt>
              </c:numCache>
            </c:numRef>
          </c:yVal>
        </c:ser>
        <c:ser>
          <c:idx val="5"/>
          <c:order val="3"/>
          <c:tx>
            <c:v>SH epidote (texturally late)</c:v>
          </c:tx>
          <c:spPr>
            <a:ln>
              <a:noFill/>
            </a:ln>
          </c:spPr>
          <c:marker>
            <c:symbol val="diamond"/>
            <c:size val="12"/>
            <c:spPr>
              <a:solidFill>
                <a:srgbClr val="C00000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Tabelle1!$BB$6:$BB$9,Tabelle1!$BB$11:$BB$13,Tabelle1!$BB$16:$BB$19,Tabelle1!$BB$21:$BB$22,Tabelle1!$BB$25,Tabelle1!$BB$31,Tabelle1!$BB$33:$BB$34,Tabelle1!$BB$37,Tabelle1!$BB$59:$BB$63</c:f>
              <c:numCache>
                <c:formatCode>0.00</c:formatCode>
                <c:ptCount val="23"/>
                <c:pt idx="0">
                  <c:v>6.755743766994077</c:v>
                </c:pt>
                <c:pt idx="1">
                  <c:v>7.0263346395968735</c:v>
                </c:pt>
                <c:pt idx="2">
                  <c:v>7.0849800960593976</c:v>
                </c:pt>
                <c:pt idx="3">
                  <c:v>7.2132512019525272</c:v>
                </c:pt>
                <c:pt idx="4">
                  <c:v>7.461021414356483</c:v>
                </c:pt>
                <c:pt idx="5">
                  <c:v>7.7689069485118107</c:v>
                </c:pt>
                <c:pt idx="6">
                  <c:v>7.7851729978226789</c:v>
                </c:pt>
                <c:pt idx="7">
                  <c:v>8.3387653709146079</c:v>
                </c:pt>
                <c:pt idx="8">
                  <c:v>8.3427864220221348</c:v>
                </c:pt>
                <c:pt idx="9">
                  <c:v>8.423216828851821</c:v>
                </c:pt>
                <c:pt idx="10">
                  <c:v>8.4512761029932122</c:v>
                </c:pt>
                <c:pt idx="11">
                  <c:v>8.6264831938666262</c:v>
                </c:pt>
                <c:pt idx="12">
                  <c:v>8.6511125273863847</c:v>
                </c:pt>
                <c:pt idx="13">
                  <c:v>8.9420093519514072</c:v>
                </c:pt>
                <c:pt idx="14">
                  <c:v>9.1248572850664029</c:v>
                </c:pt>
                <c:pt idx="15">
                  <c:v>9.2094656746194037</c:v>
                </c:pt>
                <c:pt idx="16">
                  <c:v>9.2514569745986392</c:v>
                </c:pt>
                <c:pt idx="17">
                  <c:v>9.6774426753910223</c:v>
                </c:pt>
                <c:pt idx="18">
                  <c:v>8.7062573786766961</c:v>
                </c:pt>
                <c:pt idx="19">
                  <c:v>8.5039560226425976</c:v>
                </c:pt>
                <c:pt idx="20">
                  <c:v>8.7607768175658638</c:v>
                </c:pt>
                <c:pt idx="21">
                  <c:v>8.0402040030925939</c:v>
                </c:pt>
                <c:pt idx="22">
                  <c:v>8.4927605644433228</c:v>
                </c:pt>
              </c:numCache>
            </c:numRef>
          </c:xVal>
          <c:yVal>
            <c:numRef>
              <c:f>Tabelle1!$BC$6:$BC$9,Tabelle1!$BC$11:$BC$13,Tabelle1!$BC$16:$BC$19,Tabelle1!$BC$21:$BC$22,Tabelle1!$BC$25,Tabelle1!$BC$31,Tabelle1!$BC$33:$BC$34,Tabelle1!$BC$37,Tabelle1!$BC$59:$BC$63</c:f>
              <c:numCache>
                <c:formatCode>0.00</c:formatCode>
                <c:ptCount val="23"/>
                <c:pt idx="0">
                  <c:v>1.2188156600108766</c:v>
                </c:pt>
                <c:pt idx="1">
                  <c:v>1.2458470584650878</c:v>
                </c:pt>
                <c:pt idx="2">
                  <c:v>1.2158661368194474</c:v>
                </c:pt>
                <c:pt idx="3">
                  <c:v>1.2330684908123575</c:v>
                </c:pt>
                <c:pt idx="4">
                  <c:v>1.2244695729397166</c:v>
                </c:pt>
                <c:pt idx="5">
                  <c:v>1.2191558360676666</c:v>
                </c:pt>
                <c:pt idx="6">
                  <c:v>1.2287033346884524</c:v>
                </c:pt>
                <c:pt idx="7">
                  <c:v>1.1948086579597672</c:v>
                </c:pt>
                <c:pt idx="8">
                  <c:v>1.2073482542269518</c:v>
                </c:pt>
                <c:pt idx="9">
                  <c:v>1.2416730236107136</c:v>
                </c:pt>
                <c:pt idx="10">
                  <c:v>1.2497539963108879</c:v>
                </c:pt>
                <c:pt idx="11">
                  <c:v>1.2351300838060111</c:v>
                </c:pt>
                <c:pt idx="12">
                  <c:v>1.2118449359786774</c:v>
                </c:pt>
                <c:pt idx="13">
                  <c:v>1.2336182525220603</c:v>
                </c:pt>
                <c:pt idx="14">
                  <c:v>1.23779616135458</c:v>
                </c:pt>
                <c:pt idx="15">
                  <c:v>1.2300968236804619</c:v>
                </c:pt>
                <c:pt idx="16">
                  <c:v>1.2538924137397194</c:v>
                </c:pt>
                <c:pt idx="17">
                  <c:v>1.219814582759412</c:v>
                </c:pt>
                <c:pt idx="18">
                  <c:v>1.2515168268095047</c:v>
                </c:pt>
                <c:pt idx="19">
                  <c:v>1.2421011381314635</c:v>
                </c:pt>
                <c:pt idx="20">
                  <c:v>1.2331627325351378</c:v>
                </c:pt>
                <c:pt idx="21">
                  <c:v>1.2230725895723231</c:v>
                </c:pt>
                <c:pt idx="22">
                  <c:v>1.2623123692299558</c:v>
                </c:pt>
              </c:numCache>
            </c:numRef>
          </c:yVal>
        </c:ser>
        <c:ser>
          <c:idx val="3"/>
          <c:order val="4"/>
          <c:tx>
            <c:v>ZJC epidote (texturally late)</c:v>
          </c:tx>
          <c:spPr>
            <a:ln>
              <a:noFill/>
            </a:ln>
          </c:spPr>
          <c:marker>
            <c:symbol val="diamond"/>
            <c:size val="12"/>
            <c:spPr>
              <a:solidFill>
                <a:sysClr val="window" lastClr="FFFFFF"/>
              </a:solidFill>
              <a:ln w="9525">
                <a:solidFill>
                  <a:srgbClr val="C00000"/>
                </a:solidFill>
              </a:ln>
            </c:spPr>
          </c:marker>
          <c:xVal>
            <c:numRef>
              <c:f>Tabelle1!$BB$66:$BB$80,Tabelle1!$BB$125:$BB$129,Tabelle1!$BB$135</c:f>
              <c:numCache>
                <c:formatCode>0.00</c:formatCode>
                <c:ptCount val="21"/>
                <c:pt idx="0">
                  <c:v>6.8437538920570926</c:v>
                </c:pt>
                <c:pt idx="1">
                  <c:v>7.4262846927633603</c:v>
                </c:pt>
                <c:pt idx="2">
                  <c:v>7.4326505217150372</c:v>
                </c:pt>
                <c:pt idx="3">
                  <c:v>7.7331271276380393</c:v>
                </c:pt>
                <c:pt idx="4">
                  <c:v>7.7350659642042663</c:v>
                </c:pt>
                <c:pt idx="5">
                  <c:v>7.7490900613683813</c:v>
                </c:pt>
                <c:pt idx="6">
                  <c:v>7.8074188398762008</c:v>
                </c:pt>
                <c:pt idx="7">
                  <c:v>7.8508903284222225</c:v>
                </c:pt>
                <c:pt idx="8">
                  <c:v>8.2754249421981037</c:v>
                </c:pt>
                <c:pt idx="9">
                  <c:v>8.3445574754379077</c:v>
                </c:pt>
                <c:pt idx="10">
                  <c:v>8.4209231117422156</c:v>
                </c:pt>
                <c:pt idx="11">
                  <c:v>9.1400156260219951</c:v>
                </c:pt>
                <c:pt idx="12">
                  <c:v>9.1750281103742193</c:v>
                </c:pt>
                <c:pt idx="13">
                  <c:v>9.2592823947465348</c:v>
                </c:pt>
                <c:pt idx="14">
                  <c:v>9.4484723122118606</c:v>
                </c:pt>
                <c:pt idx="15">
                  <c:v>7.6378217238556578</c:v>
                </c:pt>
                <c:pt idx="16">
                  <c:v>8.1561630753422723</c:v>
                </c:pt>
                <c:pt idx="17">
                  <c:v>7.8484001949614814</c:v>
                </c:pt>
                <c:pt idx="18">
                  <c:v>7.4330224611500721</c:v>
                </c:pt>
                <c:pt idx="19">
                  <c:v>8.1941622262511409</c:v>
                </c:pt>
                <c:pt idx="20">
                  <c:v>8.2397092748638805</c:v>
                </c:pt>
              </c:numCache>
            </c:numRef>
          </c:xVal>
          <c:yVal>
            <c:numRef>
              <c:f>Tabelle1!$BC$66:$BC$80,Tabelle1!$BC$125:$BC$129,Tabelle1!$BC$135</c:f>
              <c:numCache>
                <c:formatCode>0.00</c:formatCode>
                <c:ptCount val="21"/>
                <c:pt idx="0">
                  <c:v>1.2049013089503946</c:v>
                </c:pt>
                <c:pt idx="1">
                  <c:v>1.2123891110297653</c:v>
                </c:pt>
                <c:pt idx="2">
                  <c:v>1.2291540275497777</c:v>
                </c:pt>
                <c:pt idx="3">
                  <c:v>1.2093218595248896</c:v>
                </c:pt>
                <c:pt idx="4">
                  <c:v>1.2506218029987595</c:v>
                </c:pt>
                <c:pt idx="5">
                  <c:v>1.2343288093683151</c:v>
                </c:pt>
                <c:pt idx="6">
                  <c:v>1.2414591857280506</c:v>
                </c:pt>
                <c:pt idx="7">
                  <c:v>1.2330484230904819</c:v>
                </c:pt>
                <c:pt idx="8">
                  <c:v>1.2411606156562156</c:v>
                </c:pt>
                <c:pt idx="9">
                  <c:v>1.2506096709951668</c:v>
                </c:pt>
                <c:pt idx="10">
                  <c:v>1.2501056157198112</c:v>
                </c:pt>
                <c:pt idx="11">
                  <c:v>1.2707709589951515</c:v>
                </c:pt>
                <c:pt idx="12">
                  <c:v>1.2767143027463754</c:v>
                </c:pt>
                <c:pt idx="13">
                  <c:v>1.2695532165062406</c:v>
                </c:pt>
                <c:pt idx="14">
                  <c:v>1.2786670532533617</c:v>
                </c:pt>
                <c:pt idx="15">
                  <c:v>1.2268882461039314</c:v>
                </c:pt>
                <c:pt idx="16">
                  <c:v>1.236684322703578</c:v>
                </c:pt>
                <c:pt idx="17">
                  <c:v>1.2300323683490526</c:v>
                </c:pt>
                <c:pt idx="18">
                  <c:v>1.243473550124149</c:v>
                </c:pt>
                <c:pt idx="19">
                  <c:v>1.2512223253475419</c:v>
                </c:pt>
                <c:pt idx="20">
                  <c:v>1.2576780146212831</c:v>
                </c:pt>
              </c:numCache>
            </c:numRef>
          </c:yVal>
        </c:ser>
        <c:ser>
          <c:idx val="2"/>
          <c:order val="5"/>
          <c:tx>
            <c:v>ZJC / SH zoisite</c:v>
          </c:tx>
          <c:spPr>
            <a:ln>
              <a:noFill/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dPt>
            <c:idx val="3"/>
            <c:marker>
              <c:symbol val="circle"/>
              <c:size val="10"/>
              <c:spPr>
                <a:solidFill>
                  <a:schemeClr val="tx1"/>
                </a:solidFill>
                <a:ln w="3175">
                  <a:solidFill>
                    <a:schemeClr val="bg1"/>
                  </a:solidFill>
                </a:ln>
              </c:spPr>
            </c:marker>
          </c:dPt>
          <c:dPt>
            <c:idx val="6"/>
            <c:marker>
              <c:spPr>
                <a:solidFill>
                  <a:schemeClr val="tx1"/>
                </a:solidFill>
                <a:ln>
                  <a:solidFill>
                    <a:schemeClr val="bg1"/>
                  </a:solidFill>
                </a:ln>
              </c:spPr>
            </c:marker>
          </c:dPt>
          <c:dPt>
            <c:idx val="7"/>
            <c:marker>
              <c:symbol val="circle"/>
              <c:size val="5"/>
            </c:marker>
          </c:dPt>
          <c:dPt>
            <c:idx val="8"/>
            <c:marker>
              <c:spPr>
                <a:solidFill>
                  <a:schemeClr val="tx1"/>
                </a:solidFill>
                <a:ln>
                  <a:solidFill>
                    <a:schemeClr val="bg1"/>
                  </a:solidFill>
                </a:ln>
              </c:spPr>
            </c:marker>
          </c:dPt>
          <c:dPt>
            <c:idx val="18"/>
            <c:marker>
              <c:spPr>
                <a:solidFill>
                  <a:schemeClr val="bg1"/>
                </a:solidFill>
                <a:ln w="3175">
                  <a:solidFill>
                    <a:schemeClr val="tx1"/>
                  </a:solidFill>
                </a:ln>
              </c:spPr>
            </c:marker>
          </c:dPt>
          <c:dPt>
            <c:idx val="22"/>
            <c:marker>
              <c:symbol val="circle"/>
              <c:size val="10"/>
              <c:spPr>
                <a:solidFill>
                  <a:schemeClr val="tx1"/>
                </a:solidFill>
                <a:ln w="3175">
                  <a:solidFill>
                    <a:schemeClr val="bg1"/>
                  </a:solidFill>
                </a:ln>
              </c:spPr>
            </c:marker>
          </c:dPt>
          <c:dPt>
            <c:idx val="23"/>
            <c:marker>
              <c:symbol val="circle"/>
              <c:size val="10"/>
              <c:spPr>
                <a:solidFill>
                  <a:schemeClr val="tx1"/>
                </a:solidFill>
                <a:ln>
                  <a:solidFill>
                    <a:schemeClr val="bg1"/>
                  </a:solidFill>
                </a:ln>
              </c:spPr>
            </c:marker>
          </c:dPt>
          <c:xVal>
            <c:numRef>
              <c:f>epidote_zoisite!$BB$99:$BB$122</c:f>
              <c:numCache>
                <c:formatCode>0.00</c:formatCode>
                <c:ptCount val="24"/>
                <c:pt idx="0">
                  <c:v>30.584003454134752</c:v>
                </c:pt>
                <c:pt idx="1">
                  <c:v>31.563712447641937</c:v>
                </c:pt>
                <c:pt idx="2">
                  <c:v>34.809064616827705</c:v>
                </c:pt>
                <c:pt idx="3">
                  <c:v>58.168637149235657</c:v>
                </c:pt>
                <c:pt idx="4">
                  <c:v>60.359733291774624</c:v>
                </c:pt>
                <c:pt idx="5">
                  <c:v>65.814427327551371</c:v>
                </c:pt>
                <c:pt idx="6">
                  <c:v>95.341099418263681</c:v>
                </c:pt>
                <c:pt idx="7">
                  <c:v>88.291835522436003</c:v>
                </c:pt>
                <c:pt idx="8">
                  <c:v>98.419629181280996</c:v>
                </c:pt>
                <c:pt idx="9">
                  <c:v>42.735100029833028</c:v>
                </c:pt>
                <c:pt idx="10">
                  <c:v>30.071066351742914</c:v>
                </c:pt>
                <c:pt idx="11">
                  <c:v>62.038367734718001</c:v>
                </c:pt>
                <c:pt idx="12">
                  <c:v>36.73343396531132</c:v>
                </c:pt>
                <c:pt idx="13">
                  <c:v>58.057993566130037</c:v>
                </c:pt>
                <c:pt idx="14">
                  <c:v>40.57317268100546</c:v>
                </c:pt>
                <c:pt idx="15">
                  <c:v>55.528398403150483</c:v>
                </c:pt>
                <c:pt idx="16">
                  <c:v>51.173083797648978</c:v>
                </c:pt>
                <c:pt idx="17">
                  <c:v>45.612938598273487</c:v>
                </c:pt>
                <c:pt idx="18">
                  <c:v>39.822247579572313</c:v>
                </c:pt>
                <c:pt idx="19">
                  <c:v>43.738165510549578</c:v>
                </c:pt>
                <c:pt idx="20">
                  <c:v>41.217310137892284</c:v>
                </c:pt>
                <c:pt idx="21">
                  <c:v>44.740771029709101</c:v>
                </c:pt>
                <c:pt idx="22">
                  <c:v>51.347706337119291</c:v>
                </c:pt>
                <c:pt idx="23">
                  <c:v>62.151401035386634</c:v>
                </c:pt>
              </c:numCache>
            </c:numRef>
          </c:xVal>
          <c:yVal>
            <c:numRef>
              <c:f>epidote_zoisite!$BC$99:$BC$122</c:f>
              <c:numCache>
                <c:formatCode>0.00</c:formatCode>
                <c:ptCount val="24"/>
                <c:pt idx="0">
                  <c:v>1.4496135423040164</c:v>
                </c:pt>
                <c:pt idx="1">
                  <c:v>1.4662511079188703</c:v>
                </c:pt>
                <c:pt idx="2">
                  <c:v>1.4413484177894154</c:v>
                </c:pt>
                <c:pt idx="3">
                  <c:v>1.4714845158794507</c:v>
                </c:pt>
                <c:pt idx="4">
                  <c:v>1.4863621602682817</c:v>
                </c:pt>
                <c:pt idx="5">
                  <c:v>1.468464790961616</c:v>
                </c:pt>
                <c:pt idx="6">
                  <c:v>1.4690515910803656</c:v>
                </c:pt>
                <c:pt idx="7">
                  <c:v>1.4651366248703415</c:v>
                </c:pt>
                <c:pt idx="8">
                  <c:v>1.4844398040974562</c:v>
                </c:pt>
                <c:pt idx="9">
                  <c:v>1.4867135884014289</c:v>
                </c:pt>
                <c:pt idx="10">
                  <c:v>1.4813900236248827</c:v>
                </c:pt>
                <c:pt idx="11">
                  <c:v>1.4690769480575465</c:v>
                </c:pt>
                <c:pt idx="12">
                  <c:v>1.4928175280720586</c:v>
                </c:pt>
                <c:pt idx="13">
                  <c:v>1.4891768541171342</c:v>
                </c:pt>
                <c:pt idx="14">
                  <c:v>1.4900875047691569</c:v>
                </c:pt>
                <c:pt idx="15">
                  <c:v>1.4887101502135354</c:v>
                </c:pt>
                <c:pt idx="16">
                  <c:v>1.4945494058855906</c:v>
                </c:pt>
                <c:pt idx="17">
                  <c:v>1.4867527322711489</c:v>
                </c:pt>
                <c:pt idx="18">
                  <c:v>1.4923077999133543</c:v>
                </c:pt>
                <c:pt idx="19">
                  <c:v>1.4875694539406055</c:v>
                </c:pt>
                <c:pt idx="20">
                  <c:v>1.5010321092427961</c:v>
                </c:pt>
                <c:pt idx="21">
                  <c:v>1.484754221981297</c:v>
                </c:pt>
                <c:pt idx="22">
                  <c:v>1.4888206497659222</c:v>
                </c:pt>
                <c:pt idx="23">
                  <c:v>1.472713114667008</c:v>
                </c:pt>
              </c:numCache>
            </c:numRef>
          </c:yVal>
        </c:ser>
        <c:ser>
          <c:idx val="1"/>
          <c:order val="6"/>
          <c:tx>
            <c:v>secondary epidote</c:v>
          </c:tx>
          <c:spPr>
            <a:ln w="6350">
              <a:noFill/>
            </a:ln>
          </c:spPr>
          <c:marker>
            <c:symbol val="triangle"/>
            <c:size val="11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Tabelle1!$BB$3:$BB$5,Tabelle1!$BB$65</c:f>
              <c:numCache>
                <c:formatCode>0.00</c:formatCode>
                <c:ptCount val="4"/>
                <c:pt idx="0">
                  <c:v>4.5333308389795715</c:v>
                </c:pt>
                <c:pt idx="1">
                  <c:v>4.6662353937530794</c:v>
                </c:pt>
                <c:pt idx="2">
                  <c:v>5.0350950817027798</c:v>
                </c:pt>
                <c:pt idx="3">
                  <c:v>5.3628615564342672</c:v>
                </c:pt>
              </c:numCache>
            </c:numRef>
          </c:xVal>
          <c:yVal>
            <c:numRef>
              <c:f>Tabelle1!$BC$3:$BC$5,Tabelle1!$BC$65</c:f>
              <c:numCache>
                <c:formatCode>0.00</c:formatCode>
                <c:ptCount val="4"/>
                <c:pt idx="0">
                  <c:v>1.0818882830635239</c:v>
                </c:pt>
                <c:pt idx="1">
                  <c:v>1.0348025298848724</c:v>
                </c:pt>
                <c:pt idx="2">
                  <c:v>1.1055874035157209</c:v>
                </c:pt>
                <c:pt idx="3">
                  <c:v>1.1188175186242002</c:v>
                </c:pt>
              </c:numCache>
            </c:numRef>
          </c:yVal>
        </c:ser>
        <c:ser>
          <c:idx val="7"/>
          <c:order val="7"/>
          <c:tx>
            <c:v>ep/czo (inclusion)</c:v>
          </c:tx>
          <c:spPr>
            <a:ln>
              <a:noFill/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epidote_zoisite!$BB$106</c:f>
              <c:numCache>
                <c:formatCode>0.00</c:formatCode>
                <c:ptCount val="1"/>
                <c:pt idx="0">
                  <c:v>88.291835522436003</c:v>
                </c:pt>
              </c:numCache>
            </c:numRef>
          </c:xVal>
          <c:yVal>
            <c:numRef>
              <c:f>epidote_zoisite!$BC$106</c:f>
              <c:numCache>
                <c:formatCode>0.00</c:formatCode>
                <c:ptCount val="1"/>
                <c:pt idx="0">
                  <c:v>1.4651366248703415</c:v>
                </c:pt>
              </c:numCache>
            </c:numRef>
          </c:yVal>
        </c:ser>
        <c:axId val="98000256"/>
        <c:axId val="98081408"/>
      </c:scatterChart>
      <c:valAx>
        <c:axId val="98000256"/>
        <c:scaling>
          <c:orientation val="minMax"/>
          <c:max val="80"/>
          <c:min val="0"/>
        </c:scaling>
        <c:axPos val="b"/>
        <c:title>
          <c:tx>
            <c:rich>
              <a:bodyPr/>
              <a:lstStyle/>
              <a:p>
                <a:pPr>
                  <a:defRPr sz="14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400" b="0">
                    <a:latin typeface="Times New Roman" pitchFamily="18" charset="0"/>
                    <a:cs typeface="Times New Roman" pitchFamily="18" charset="0"/>
                  </a:rPr>
                  <a:t>(Al + Ca*)/Fe</a:t>
                </a:r>
                <a:r>
                  <a:rPr lang="en-US" sz="1400" b="0" baseline="30000">
                    <a:latin typeface="Times New Roman" pitchFamily="18" charset="0"/>
                    <a:cs typeface="Times New Roman" pitchFamily="18" charset="0"/>
                  </a:rPr>
                  <a:t>3+</a:t>
                </a:r>
              </a:p>
            </c:rich>
          </c:tx>
          <c:layout/>
        </c:title>
        <c:numFmt formatCode="0" sourceLinked="0"/>
        <c:majorTickMark val="in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de-DE"/>
          </a:p>
        </c:txPr>
        <c:crossAx val="98081408"/>
        <c:crosses val="autoZero"/>
        <c:crossBetween val="midCat"/>
        <c:majorUnit val="20"/>
      </c:valAx>
      <c:valAx>
        <c:axId val="98081408"/>
        <c:scaling>
          <c:orientation val="minMax"/>
          <c:max val="1.6"/>
          <c:min val="1"/>
        </c:scaling>
        <c:axPos val="l"/>
        <c:title>
          <c:tx>
            <c:rich>
              <a:bodyPr rot="-5400000" vert="horz"/>
              <a:lstStyle/>
              <a:p>
                <a:pPr>
                  <a:defRPr sz="14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400" b="0">
                    <a:latin typeface="Times New Roman" pitchFamily="18" charset="0"/>
                    <a:cs typeface="Times New Roman" pitchFamily="18" charset="0"/>
                  </a:rPr>
                  <a:t>Al/Ca*</a:t>
                </a:r>
              </a:p>
            </c:rich>
          </c:tx>
          <c:layout/>
        </c:title>
        <c:numFmt formatCode="#,##0.0" sourceLinked="0"/>
        <c:majorTickMark val="in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de-DE"/>
          </a:p>
        </c:txPr>
        <c:crossAx val="98000256"/>
        <c:crosses val="autoZero"/>
        <c:crossBetween val="midCat"/>
        <c:majorUnit val="0.2"/>
      </c:valAx>
      <c:spPr>
        <a:ln w="3175">
          <a:solidFill>
            <a:schemeClr val="tx1"/>
          </a:solidFill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6926695571945642"/>
          <c:y val="0.36407528518256244"/>
          <c:w val="0.45792459609564307"/>
          <c:h val="0.43571444302898032"/>
        </c:manualLayout>
      </c:layout>
      <c:spPr>
        <a:ln w="3175">
          <a:solidFill>
            <a:schemeClr val="tx1"/>
          </a:solidFill>
        </a:ln>
      </c:spPr>
      <c:txPr>
        <a:bodyPr/>
        <a:lstStyle/>
        <a:p>
          <a:pPr>
            <a:defRPr sz="1400">
              <a:latin typeface="Times New Roman" pitchFamily="18" charset="0"/>
              <a:cs typeface="Times New Roman" pitchFamily="18" charset="0"/>
            </a:defRPr>
          </a:pPr>
          <a:endParaRPr lang="de-DE"/>
        </a:p>
      </c:txPr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1896816234885962"/>
          <c:y val="4.0011220677575919E-2"/>
          <c:w val="0.82884022348523789"/>
          <c:h val="0.78400149299924782"/>
        </c:manualLayout>
      </c:layout>
      <c:scatterChart>
        <c:scatterStyle val="lineMarker"/>
        <c:ser>
          <c:idx val="6"/>
          <c:order val="0"/>
          <c:tx>
            <c:v>SH clinozoisite (texturally early)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rgbClr val="0070C0"/>
              </a:solidFill>
              <a:ln>
                <a:solidFill>
                  <a:sysClr val="window" lastClr="FFFFFF"/>
                </a:solidFill>
              </a:ln>
            </c:spPr>
          </c:marker>
          <c:xVal>
            <c:numRef>
              <c:f>Tabelle1!$AG$10,Tabelle1!$AG$14:$AG$15,Tabelle1!$AG$18,Tabelle1!$AG$20,Tabelle1!$AG$23:$AG$24,Tabelle1!$AG$26:$AG$30,Tabelle1!$AG$32,Tabelle1!$AG$35:$AG$36,Tabelle1!$AG$38:$AG$58</c:f>
              <c:numCache>
                <c:formatCode>0.00</c:formatCode>
                <c:ptCount val="36"/>
                <c:pt idx="0">
                  <c:v>0.64434844538409242</c:v>
                </c:pt>
                <c:pt idx="1">
                  <c:v>0.61858878292773778</c:v>
                </c:pt>
                <c:pt idx="2">
                  <c:v>0.61593182562124504</c:v>
                </c:pt>
                <c:pt idx="3">
                  <c:v>0.61475892773054519</c:v>
                </c:pt>
                <c:pt idx="4">
                  <c:v>0.54585685855073718</c:v>
                </c:pt>
                <c:pt idx="5">
                  <c:v>0.5940570830579186</c:v>
                </c:pt>
                <c:pt idx="6">
                  <c:v>0.5515976180146962</c:v>
                </c:pt>
                <c:pt idx="7">
                  <c:v>0.52592634526722559</c:v>
                </c:pt>
                <c:pt idx="8">
                  <c:v>0.5670589008319068</c:v>
                </c:pt>
                <c:pt idx="9">
                  <c:v>0.54938784364367221</c:v>
                </c:pt>
                <c:pt idx="10">
                  <c:v>0.55885240548658122</c:v>
                </c:pt>
                <c:pt idx="11">
                  <c:v>0.54803501223407347</c:v>
                </c:pt>
                <c:pt idx="12">
                  <c:v>0.55138178223048895</c:v>
                </c:pt>
                <c:pt idx="13">
                  <c:v>0.5546578387534784</c:v>
                </c:pt>
                <c:pt idx="14">
                  <c:v>0.51807836489475079</c:v>
                </c:pt>
                <c:pt idx="15">
                  <c:v>0.5128062923047122</c:v>
                </c:pt>
                <c:pt idx="16">
                  <c:v>0.49644527336890215</c:v>
                </c:pt>
                <c:pt idx="17">
                  <c:v>0.51109955582892996</c:v>
                </c:pt>
                <c:pt idx="18">
                  <c:v>0.51612605899170583</c:v>
                </c:pt>
                <c:pt idx="19">
                  <c:v>0.47775687566697811</c:v>
                </c:pt>
                <c:pt idx="20">
                  <c:v>0.47399068351222612</c:v>
                </c:pt>
                <c:pt idx="21">
                  <c:v>0.54200397323092697</c:v>
                </c:pt>
                <c:pt idx="22">
                  <c:v>0.48022881231006115</c:v>
                </c:pt>
                <c:pt idx="23">
                  <c:v>0.48846255836755514</c:v>
                </c:pt>
                <c:pt idx="24">
                  <c:v>0.53470678955082296</c:v>
                </c:pt>
                <c:pt idx="25">
                  <c:v>0.48784836575681922</c:v>
                </c:pt>
                <c:pt idx="26">
                  <c:v>0.43903144431903801</c:v>
                </c:pt>
                <c:pt idx="27">
                  <c:v>0.46035369528027414</c:v>
                </c:pt>
                <c:pt idx="28">
                  <c:v>0.40898073297849813</c:v>
                </c:pt>
                <c:pt idx="29">
                  <c:v>0.49508004487462415</c:v>
                </c:pt>
                <c:pt idx="30">
                  <c:v>0.49163282754269111</c:v>
                </c:pt>
                <c:pt idx="31">
                  <c:v>0.49006225472133391</c:v>
                </c:pt>
                <c:pt idx="32">
                  <c:v>0.50121313416238678</c:v>
                </c:pt>
                <c:pt idx="33">
                  <c:v>0.51828935779487795</c:v>
                </c:pt>
                <c:pt idx="34">
                  <c:v>0.55174814632641422</c:v>
                </c:pt>
                <c:pt idx="35">
                  <c:v>0.58060211380948901</c:v>
                </c:pt>
              </c:numCache>
            </c:numRef>
          </c:xVal>
          <c:yVal>
            <c:numRef>
              <c:f>Tabelle1!$AH$10,Tabelle1!$AH$14:$AH$15,Tabelle1!$AH$18,Tabelle1!$AH$20,Tabelle1!$AH$23:$AH$24,Tabelle1!$AH$26:$AH$30,Tabelle1!$AH$32,Tabelle1!$AH$35:$AH$36,Tabelle1!$AH$38:$AH$58</c:f>
              <c:numCache>
                <c:formatCode>0.00</c:formatCode>
                <c:ptCount val="36"/>
                <c:pt idx="0">
                  <c:v>2.5025762616182101</c:v>
                </c:pt>
                <c:pt idx="1">
                  <c:v>2.5060347260739202</c:v>
                </c:pt>
                <c:pt idx="2">
                  <c:v>2.50166457006392</c:v>
                </c:pt>
                <c:pt idx="3">
                  <c:v>2.5316006538826197</c:v>
                </c:pt>
                <c:pt idx="4">
                  <c:v>2.5557089344749189</c:v>
                </c:pt>
                <c:pt idx="5">
                  <c:v>2.5427411523472498</c:v>
                </c:pt>
                <c:pt idx="6">
                  <c:v>2.5680620583732798</c:v>
                </c:pt>
                <c:pt idx="7">
                  <c:v>2.584227148082801</c:v>
                </c:pt>
                <c:pt idx="8">
                  <c:v>2.5461016048840199</c:v>
                </c:pt>
                <c:pt idx="9">
                  <c:v>2.546443938155059</c:v>
                </c:pt>
                <c:pt idx="10">
                  <c:v>2.5532423981497789</c:v>
                </c:pt>
                <c:pt idx="11">
                  <c:v>2.5450535710316302</c:v>
                </c:pt>
                <c:pt idx="12">
                  <c:v>2.5641204280229211</c:v>
                </c:pt>
                <c:pt idx="13">
                  <c:v>2.5448243906773009</c:v>
                </c:pt>
                <c:pt idx="14">
                  <c:v>2.5940527291591287</c:v>
                </c:pt>
                <c:pt idx="15">
                  <c:v>2.61382073928187</c:v>
                </c:pt>
                <c:pt idx="16">
                  <c:v>2.6014001147963302</c:v>
                </c:pt>
                <c:pt idx="17">
                  <c:v>2.5829938553548</c:v>
                </c:pt>
                <c:pt idx="18">
                  <c:v>2.6046885161894702</c:v>
                </c:pt>
                <c:pt idx="19">
                  <c:v>2.6193570442693401</c:v>
                </c:pt>
                <c:pt idx="20">
                  <c:v>2.6420732625370009</c:v>
                </c:pt>
                <c:pt idx="21">
                  <c:v>2.5808542173245201</c:v>
                </c:pt>
                <c:pt idx="22">
                  <c:v>2.6377819012600208</c:v>
                </c:pt>
                <c:pt idx="23">
                  <c:v>2.6079934775549809</c:v>
                </c:pt>
                <c:pt idx="24">
                  <c:v>2.589802332479159</c:v>
                </c:pt>
                <c:pt idx="25">
                  <c:v>2.6046222086871516</c:v>
                </c:pt>
                <c:pt idx="26">
                  <c:v>2.6534535042023601</c:v>
                </c:pt>
                <c:pt idx="27">
                  <c:v>2.6604496160691991</c:v>
                </c:pt>
                <c:pt idx="28">
                  <c:v>2.6797295740229607</c:v>
                </c:pt>
                <c:pt idx="29">
                  <c:v>2.6328871144196788</c:v>
                </c:pt>
                <c:pt idx="30">
                  <c:v>2.629746622458089</c:v>
                </c:pt>
                <c:pt idx="31">
                  <c:v>2.6258639907796391</c:v>
                </c:pt>
                <c:pt idx="32">
                  <c:v>2.62475043062196</c:v>
                </c:pt>
                <c:pt idx="33">
                  <c:v>2.6226688351416687</c:v>
                </c:pt>
                <c:pt idx="34">
                  <c:v>2.5978346968426802</c:v>
                </c:pt>
                <c:pt idx="35">
                  <c:v>2.603749474856849</c:v>
                </c:pt>
              </c:numCache>
            </c:numRef>
          </c:yVal>
        </c:ser>
        <c:ser>
          <c:idx val="4"/>
          <c:order val="1"/>
          <c:tx>
            <c:v>ZJC clinozoisite (texturally early)</c:v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Tabelle1!$AG$81:$AG$98,Tabelle1!$AG$123:$AG$124,Tabelle1!$AG$130:$AG$134</c:f>
              <c:numCache>
                <c:formatCode>0.00</c:formatCode>
                <c:ptCount val="25"/>
                <c:pt idx="0">
                  <c:v>0.40997927059206413</c:v>
                </c:pt>
                <c:pt idx="1">
                  <c:v>0.44460257820731602</c:v>
                </c:pt>
                <c:pt idx="2">
                  <c:v>0.37286344107071112</c:v>
                </c:pt>
                <c:pt idx="3">
                  <c:v>0.38997575300976323</c:v>
                </c:pt>
                <c:pt idx="4">
                  <c:v>0.37305243427440815</c:v>
                </c:pt>
                <c:pt idx="5">
                  <c:v>0.42234576600625812</c:v>
                </c:pt>
                <c:pt idx="6">
                  <c:v>0.40743822810235508</c:v>
                </c:pt>
                <c:pt idx="7">
                  <c:v>0.3892510960077461</c:v>
                </c:pt>
                <c:pt idx="8">
                  <c:v>0.407739796301825</c:v>
                </c:pt>
                <c:pt idx="9">
                  <c:v>0.41202487214017913</c:v>
                </c:pt>
                <c:pt idx="10">
                  <c:v>0.31829359419912601</c:v>
                </c:pt>
                <c:pt idx="11">
                  <c:v>0.35113668776546725</c:v>
                </c:pt>
                <c:pt idx="12">
                  <c:v>0.37374307195784423</c:v>
                </c:pt>
                <c:pt idx="13">
                  <c:v>0.39027949064352002</c:v>
                </c:pt>
                <c:pt idx="14">
                  <c:v>0.36773466744446315</c:v>
                </c:pt>
                <c:pt idx="15">
                  <c:v>0.36611354340386498</c:v>
                </c:pt>
                <c:pt idx="16">
                  <c:v>0.37518011510174015</c:v>
                </c:pt>
                <c:pt idx="17">
                  <c:v>0.33636088349052123</c:v>
                </c:pt>
                <c:pt idx="18">
                  <c:v>0.40052029026144714</c:v>
                </c:pt>
                <c:pt idx="19">
                  <c:v>0.36987534438054115</c:v>
                </c:pt>
                <c:pt idx="20">
                  <c:v>0.39309335809545698</c:v>
                </c:pt>
                <c:pt idx="21">
                  <c:v>0.38820825071283011</c:v>
                </c:pt>
                <c:pt idx="22">
                  <c:v>0.46008112993741812</c:v>
                </c:pt>
                <c:pt idx="23">
                  <c:v>0.39180567556546325</c:v>
                </c:pt>
                <c:pt idx="24">
                  <c:v>0.40758200385797921</c:v>
                </c:pt>
              </c:numCache>
            </c:numRef>
          </c:xVal>
          <c:yVal>
            <c:numRef>
              <c:f>Tabelle1!$AH$81:$AH$98,Tabelle1!$AH$123:$AH$124,Tabelle1!$AH$130:$AH$134</c:f>
              <c:numCache>
                <c:formatCode>0.00</c:formatCode>
                <c:ptCount val="25"/>
                <c:pt idx="0">
                  <c:v>2.6795620309022592</c:v>
                </c:pt>
                <c:pt idx="1">
                  <c:v>2.6799045933274201</c:v>
                </c:pt>
                <c:pt idx="2">
                  <c:v>2.71239798601506</c:v>
                </c:pt>
                <c:pt idx="3">
                  <c:v>2.6931869515231699</c:v>
                </c:pt>
                <c:pt idx="4">
                  <c:v>2.69514428812316</c:v>
                </c:pt>
                <c:pt idx="5">
                  <c:v>2.6811567773183809</c:v>
                </c:pt>
                <c:pt idx="6">
                  <c:v>2.6922353587973107</c:v>
                </c:pt>
                <c:pt idx="7">
                  <c:v>2.7296771199266301</c:v>
                </c:pt>
                <c:pt idx="8">
                  <c:v>2.71218328660962</c:v>
                </c:pt>
                <c:pt idx="9">
                  <c:v>2.7109198851201102</c:v>
                </c:pt>
                <c:pt idx="10">
                  <c:v>2.7608386083761007</c:v>
                </c:pt>
                <c:pt idx="11">
                  <c:v>2.7395852001543299</c:v>
                </c:pt>
                <c:pt idx="12">
                  <c:v>2.720498246547141</c:v>
                </c:pt>
                <c:pt idx="13">
                  <c:v>2.6933340267554913</c:v>
                </c:pt>
                <c:pt idx="14">
                  <c:v>2.7313878884478209</c:v>
                </c:pt>
                <c:pt idx="15">
                  <c:v>2.7557014230642389</c:v>
                </c:pt>
                <c:pt idx="16">
                  <c:v>2.7462142416310811</c:v>
                </c:pt>
                <c:pt idx="17">
                  <c:v>2.782550377934331</c:v>
                </c:pt>
                <c:pt idx="18">
                  <c:v>2.7435151618594009</c:v>
                </c:pt>
                <c:pt idx="19">
                  <c:v>2.7541051817849</c:v>
                </c:pt>
                <c:pt idx="20">
                  <c:v>2.7391610130336197</c:v>
                </c:pt>
                <c:pt idx="21">
                  <c:v>2.7065692054707098</c:v>
                </c:pt>
                <c:pt idx="22">
                  <c:v>2.6690422841710197</c:v>
                </c:pt>
                <c:pt idx="23">
                  <c:v>2.7253779101569209</c:v>
                </c:pt>
                <c:pt idx="24">
                  <c:v>2.6887870729416017</c:v>
                </c:pt>
              </c:numCache>
            </c:numRef>
          </c:yVal>
        </c:ser>
        <c:ser>
          <c:idx val="5"/>
          <c:order val="2"/>
          <c:tx>
            <c:v>SH epidote (texturally late)</c:v>
          </c:tx>
          <c:spPr>
            <a:ln>
              <a:noFill/>
            </a:ln>
          </c:spPr>
          <c:marker>
            <c:symbol val="diamond"/>
            <c:size val="12"/>
            <c:spPr>
              <a:solidFill>
                <a:srgbClr val="C00000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Tabelle1!$AG$6:$AG$9,Tabelle1!$AG$11:$AG$13,Tabelle1!$AG$16:$AG$17,Tabelle1!$AG$19,Tabelle1!$AG$21:$AG$22,Tabelle1!$AG$25,Tabelle1!$AG$31,Tabelle1!$AG$33:$AG$34,Tabelle1!$AG$37,Tabelle1!$AG$59:$AG$63</c:f>
              <c:numCache>
                <c:formatCode>0.00</c:formatCode>
                <c:ptCount val="22"/>
                <c:pt idx="0">
                  <c:v>0.66316251013680405</c:v>
                </c:pt>
                <c:pt idx="1">
                  <c:v>0.65369137069994843</c:v>
                </c:pt>
                <c:pt idx="2">
                  <c:v>0.62553129396457141</c:v>
                </c:pt>
                <c:pt idx="3">
                  <c:v>0.63561416080826783</c:v>
                </c:pt>
                <c:pt idx="4">
                  <c:v>0.63753568561364504</c:v>
                </c:pt>
                <c:pt idx="5">
                  <c:v>0.65065410112652222</c:v>
                </c:pt>
                <c:pt idx="6">
                  <c:v>0.63869590775701324</c:v>
                </c:pt>
                <c:pt idx="7">
                  <c:v>0.64228619346799698</c:v>
                </c:pt>
                <c:pt idx="8">
                  <c:v>0.62586091973328195</c:v>
                </c:pt>
                <c:pt idx="9">
                  <c:v>0.60390605622879645</c:v>
                </c:pt>
                <c:pt idx="10">
                  <c:v>0.60716990353440425</c:v>
                </c:pt>
                <c:pt idx="11">
                  <c:v>0.6161561025349882</c:v>
                </c:pt>
                <c:pt idx="12">
                  <c:v>0.60487246793321903</c:v>
                </c:pt>
                <c:pt idx="13">
                  <c:v>0.58595711311182197</c:v>
                </c:pt>
                <c:pt idx="14">
                  <c:v>0.58814286696711682</c:v>
                </c:pt>
                <c:pt idx="15">
                  <c:v>0.57488425479150218</c:v>
                </c:pt>
                <c:pt idx="16">
                  <c:v>0.60114935495534405</c:v>
                </c:pt>
                <c:pt idx="17">
                  <c:v>0.62110916987032982</c:v>
                </c:pt>
                <c:pt idx="18">
                  <c:v>0.61366671061741795</c:v>
                </c:pt>
                <c:pt idx="19">
                  <c:v>0.60520230555123877</c:v>
                </c:pt>
                <c:pt idx="20">
                  <c:v>0.65903615456906495</c:v>
                </c:pt>
                <c:pt idx="21">
                  <c:v>0.60654028887912104</c:v>
                </c:pt>
              </c:numCache>
            </c:numRef>
          </c:xVal>
          <c:yVal>
            <c:numRef>
              <c:f>Tabelle1!$AH$6:$AH$9,Tabelle1!$AH$11:$AH$13,Tabelle1!$AH$16:$AH$17,Tabelle1!$AH$19,Tabelle1!$AH$21:$AH$22,Tabelle1!$AH$25,Tabelle1!$AH$31,Tabelle1!$AH$33:$AH$34,Tabelle1!$AH$37,Tabelle1!$AH$59:$AH$63</c:f>
              <c:numCache>
                <c:formatCode>0.00</c:formatCode>
                <c:ptCount val="22"/>
                <c:pt idx="0">
                  <c:v>2.4641022738911902</c:v>
                </c:pt>
                <c:pt idx="1">
                  <c:v>2.5055525366348887</c:v>
                </c:pt>
                <c:pt idx="2">
                  <c:v>2.4787102675093711</c:v>
                </c:pt>
                <c:pt idx="3">
                  <c:v>2.4935185124235302</c:v>
                </c:pt>
                <c:pt idx="4">
                  <c:v>2.490415482231739</c:v>
                </c:pt>
                <c:pt idx="5">
                  <c:v>2.4918357121703898</c:v>
                </c:pt>
                <c:pt idx="6">
                  <c:v>2.5040378596479718</c:v>
                </c:pt>
                <c:pt idx="7">
                  <c:v>2.4712997048994501</c:v>
                </c:pt>
                <c:pt idx="8">
                  <c:v>2.4857057104460698</c:v>
                </c:pt>
                <c:pt idx="9">
                  <c:v>2.5400559044812789</c:v>
                </c:pt>
                <c:pt idx="10">
                  <c:v>2.5233740467286312</c:v>
                </c:pt>
                <c:pt idx="11">
                  <c:v>2.4979661208709798</c:v>
                </c:pt>
                <c:pt idx="12">
                  <c:v>2.5297824501099901</c:v>
                </c:pt>
                <c:pt idx="13">
                  <c:v>2.5376782625365699</c:v>
                </c:pt>
                <c:pt idx="14">
                  <c:v>2.5292443630353598</c:v>
                </c:pt>
                <c:pt idx="15">
                  <c:v>2.5594842917203109</c:v>
                </c:pt>
                <c:pt idx="16">
                  <c:v>2.5225352488432899</c:v>
                </c:pt>
                <c:pt idx="17">
                  <c:v>2.5483837199904809</c:v>
                </c:pt>
                <c:pt idx="18">
                  <c:v>2.5334733061149701</c:v>
                </c:pt>
                <c:pt idx="19">
                  <c:v>2.5264594744432278</c:v>
                </c:pt>
                <c:pt idx="20">
                  <c:v>2.5017931607494002</c:v>
                </c:pt>
                <c:pt idx="21">
                  <c:v>2.5519810746587992</c:v>
                </c:pt>
              </c:numCache>
            </c:numRef>
          </c:yVal>
        </c:ser>
        <c:ser>
          <c:idx val="3"/>
          <c:order val="3"/>
          <c:tx>
            <c:v>ZJC epidote (texturally late)</c:v>
          </c:tx>
          <c:spPr>
            <a:ln>
              <a:noFill/>
            </a:ln>
          </c:spPr>
          <c:marker>
            <c:symbol val="diamond"/>
            <c:size val="12"/>
            <c:spPr>
              <a:solidFill>
                <a:sysClr val="window" lastClr="FFFFFF"/>
              </a:solidFill>
              <a:ln w="9525">
                <a:solidFill>
                  <a:srgbClr val="C00000"/>
                </a:solidFill>
              </a:ln>
            </c:spPr>
          </c:marker>
          <c:xVal>
            <c:numRef>
              <c:f>Tabelle1!$AG$66:$AG$80,Tabelle1!$AG$125:$AG$129,Tabelle1!$AG$135</c:f>
              <c:numCache>
                <c:formatCode>0.00</c:formatCode>
                <c:ptCount val="21"/>
                <c:pt idx="0">
                  <c:v>0.67433226481494779</c:v>
                </c:pt>
                <c:pt idx="1">
                  <c:v>0.65370383236953866</c:v>
                </c:pt>
                <c:pt idx="2">
                  <c:v>0.63054820252150345</c:v>
                </c:pt>
                <c:pt idx="3">
                  <c:v>0.61547184246147746</c:v>
                </c:pt>
                <c:pt idx="4">
                  <c:v>0.58099350130898497</c:v>
                </c:pt>
                <c:pt idx="5">
                  <c:v>0.59169360506183899</c:v>
                </c:pt>
                <c:pt idx="6">
                  <c:v>0.59674975015210019</c:v>
                </c:pt>
                <c:pt idx="7">
                  <c:v>0.59811746955739475</c:v>
                </c:pt>
                <c:pt idx="8">
                  <c:v>0.60023181550650528</c:v>
                </c:pt>
                <c:pt idx="9">
                  <c:v>0.573964522794429</c:v>
                </c:pt>
                <c:pt idx="10">
                  <c:v>0.58174942950920105</c:v>
                </c:pt>
                <c:pt idx="11">
                  <c:v>0.54671011207182618</c:v>
                </c:pt>
                <c:pt idx="12">
                  <c:v>0.53529772298326073</c:v>
                </c:pt>
                <c:pt idx="13">
                  <c:v>0.53332142386471204</c:v>
                </c:pt>
                <c:pt idx="14">
                  <c:v>0.52527147589338619</c:v>
                </c:pt>
                <c:pt idx="15">
                  <c:v>0.63912526814330428</c:v>
                </c:pt>
                <c:pt idx="16">
                  <c:v>0.61845229639338328</c:v>
                </c:pt>
                <c:pt idx="17">
                  <c:v>0.63946704150843303</c:v>
                </c:pt>
                <c:pt idx="18">
                  <c:v>0.62843394934863173</c:v>
                </c:pt>
                <c:pt idx="19">
                  <c:v>0.59648434514893456</c:v>
                </c:pt>
                <c:pt idx="20">
                  <c:v>0.6329102285918774</c:v>
                </c:pt>
              </c:numCache>
            </c:numRef>
          </c:xVal>
          <c:yVal>
            <c:numRef>
              <c:f>Tabelle1!$AH$66:$AH$80,Tabelle1!$AH$125:$AH$129,Tabelle1!$AH$135</c:f>
              <c:numCache>
                <c:formatCode>0.00</c:formatCode>
                <c:ptCount val="21"/>
                <c:pt idx="0">
                  <c:v>2.4395828059495992</c:v>
                </c:pt>
                <c:pt idx="1">
                  <c:v>2.4660963366776398</c:v>
                </c:pt>
                <c:pt idx="2">
                  <c:v>2.4865704877333799</c:v>
                </c:pt>
                <c:pt idx="3">
                  <c:v>2.4766827301498782</c:v>
                </c:pt>
                <c:pt idx="4">
                  <c:v>2.5201435590296999</c:v>
                </c:pt>
                <c:pt idx="5">
                  <c:v>2.5034102986932001</c:v>
                </c:pt>
                <c:pt idx="6">
                  <c:v>2.5106658291723791</c:v>
                </c:pt>
                <c:pt idx="7">
                  <c:v>2.4985536640072592</c:v>
                </c:pt>
                <c:pt idx="8">
                  <c:v>2.5120830777982492</c:v>
                </c:pt>
                <c:pt idx="9">
                  <c:v>2.5297968699324715</c:v>
                </c:pt>
                <c:pt idx="10">
                  <c:v>2.5329084249490581</c:v>
                </c:pt>
                <c:pt idx="11">
                  <c:v>2.5719332613294608</c:v>
                </c:pt>
                <c:pt idx="12">
                  <c:v>2.5827996918851102</c:v>
                </c:pt>
                <c:pt idx="13">
                  <c:v>2.5748507163107597</c:v>
                </c:pt>
                <c:pt idx="14">
                  <c:v>2.5810341200654201</c:v>
                </c:pt>
                <c:pt idx="15">
                  <c:v>2.4929060709691591</c:v>
                </c:pt>
                <c:pt idx="16">
                  <c:v>2.51478596110507</c:v>
                </c:pt>
                <c:pt idx="17">
                  <c:v>2.49937942666201</c:v>
                </c:pt>
                <c:pt idx="18">
                  <c:v>2.5054972407992899</c:v>
                </c:pt>
                <c:pt idx="19">
                  <c:v>2.5274153072125709</c:v>
                </c:pt>
                <c:pt idx="20">
                  <c:v>2.538421293444669</c:v>
                </c:pt>
              </c:numCache>
            </c:numRef>
          </c:yVal>
        </c:ser>
        <c:ser>
          <c:idx val="2"/>
          <c:order val="4"/>
          <c:tx>
            <c:v>ZJC zoisite</c:v>
          </c:tx>
          <c:spPr>
            <a:ln>
              <a:noFill/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epidote_zoisite!$AG$99:$AG$122</c:f>
              <c:numCache>
                <c:formatCode>0.00</c:formatCode>
                <c:ptCount val="24"/>
                <c:pt idx="0">
                  <c:v>0.17617460177918301</c:v>
                </c:pt>
                <c:pt idx="1">
                  <c:v>0.14635238407015999</c:v>
                </c:pt>
                <c:pt idx="2">
                  <c:v>0.16860850737567001</c:v>
                </c:pt>
                <c:pt idx="3">
                  <c:v>0.11730239390691299</c:v>
                </c:pt>
                <c:pt idx="4">
                  <c:v>0.105534957771171</c:v>
                </c:pt>
                <c:pt idx="5">
                  <c:v>0.119132417446805</c:v>
                </c:pt>
                <c:pt idx="6">
                  <c:v>0.11722033636172099</c:v>
                </c:pt>
                <c:pt idx="7">
                  <c:v>0.114863147719676</c:v>
                </c:pt>
                <c:pt idx="8">
                  <c:v>9.1238611332812997E-2</c:v>
                </c:pt>
                <c:pt idx="9">
                  <c:v>0.138241917183755</c:v>
                </c:pt>
                <c:pt idx="10">
                  <c:v>0.15528570829482499</c:v>
                </c:pt>
                <c:pt idx="11">
                  <c:v>0.11624136700417401</c:v>
                </c:pt>
                <c:pt idx="12">
                  <c:v>0.13438676276543299</c:v>
                </c:pt>
                <c:pt idx="13">
                  <c:v>0.122722569845808</c:v>
                </c:pt>
                <c:pt idx="14">
                  <c:v>0.108768980822833</c:v>
                </c:pt>
                <c:pt idx="15">
                  <c:v>0.11114095886677799</c:v>
                </c:pt>
                <c:pt idx="16">
                  <c:v>0.10705309980932499</c:v>
                </c:pt>
                <c:pt idx="17">
                  <c:v>0.12312668054225299</c:v>
                </c:pt>
                <c:pt idx="18">
                  <c:v>0.11439924830095199</c:v>
                </c:pt>
                <c:pt idx="19">
                  <c:v>0.12318163182971401</c:v>
                </c:pt>
                <c:pt idx="20">
                  <c:v>0.112258560115652</c:v>
                </c:pt>
                <c:pt idx="21">
                  <c:v>0.11989169011529401</c:v>
                </c:pt>
                <c:pt idx="22">
                  <c:v>0.11719951722979501</c:v>
                </c:pt>
                <c:pt idx="23">
                  <c:v>0.123499657397016</c:v>
                </c:pt>
              </c:numCache>
            </c:numRef>
          </c:xVal>
          <c:yVal>
            <c:numRef>
              <c:f>epidote_zoisite!$AH$99:$AH$122</c:f>
              <c:numCache>
                <c:formatCode>0.00</c:formatCode>
                <c:ptCount val="24"/>
                <c:pt idx="0">
                  <c:v>2.8932078444184302</c:v>
                </c:pt>
                <c:pt idx="1">
                  <c:v>2.92153453987099</c:v>
                </c:pt>
                <c:pt idx="2">
                  <c:v>2.8894284433162198</c:v>
                </c:pt>
                <c:pt idx="3">
                  <c:v>2.9412244089969701</c:v>
                </c:pt>
                <c:pt idx="4">
                  <c:v>2.95917915407539</c:v>
                </c:pt>
                <c:pt idx="5">
                  <c:v>2.94073621632181</c:v>
                </c:pt>
                <c:pt idx="6">
                  <c:v>2.9484670820407701</c:v>
                </c:pt>
                <c:pt idx="7">
                  <c:v>2.9451504996075899</c:v>
                </c:pt>
                <c:pt idx="8">
                  <c:v>2.9680836269594302</c:v>
                </c:pt>
                <c:pt idx="9">
                  <c:v>2.9493188690237702</c:v>
                </c:pt>
                <c:pt idx="10">
                  <c:v>2.9277242027178199</c:v>
                </c:pt>
                <c:pt idx="11">
                  <c:v>2.9495313567928099</c:v>
                </c:pt>
                <c:pt idx="12">
                  <c:v>2.9430892571854002</c:v>
                </c:pt>
                <c:pt idx="13">
                  <c:v>2.9536063200247802</c:v>
                </c:pt>
                <c:pt idx="14">
                  <c:v>2.9520437706200999</c:v>
                </c:pt>
                <c:pt idx="15">
                  <c:v>2.9596794675609299</c:v>
                </c:pt>
                <c:pt idx="16">
                  <c:v>2.9639917201627002</c:v>
                </c:pt>
                <c:pt idx="17">
                  <c:v>2.9515743301059598</c:v>
                </c:pt>
                <c:pt idx="18">
                  <c:v>2.9613512886973701</c:v>
                </c:pt>
                <c:pt idx="19">
                  <c:v>2.95109271579883</c:v>
                </c:pt>
                <c:pt idx="20">
                  <c:v>2.9732626270912799</c:v>
                </c:pt>
                <c:pt idx="21">
                  <c:v>2.9486650577040998</c:v>
                </c:pt>
                <c:pt idx="22">
                  <c:v>2.9575980695873199</c:v>
                </c:pt>
                <c:pt idx="23">
                  <c:v>2.9442833914272799</c:v>
                </c:pt>
              </c:numCache>
            </c:numRef>
          </c:yVal>
        </c:ser>
        <c:ser>
          <c:idx val="1"/>
          <c:order val="5"/>
          <c:tx>
            <c:v>secondary epidote</c:v>
          </c:tx>
          <c:spPr>
            <a:ln w="6350">
              <a:noFill/>
            </a:ln>
          </c:spPr>
          <c:marker>
            <c:symbol val="triangle"/>
            <c:size val="11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Tabelle1!$AG$3:$AG$5,Tabelle1!$AG$65</c:f>
              <c:numCache>
                <c:formatCode>0.00</c:formatCode>
                <c:ptCount val="4"/>
                <c:pt idx="0">
                  <c:v>0.9309301810773728</c:v>
                </c:pt>
                <c:pt idx="1">
                  <c:v>0.93964444198237218</c:v>
                </c:pt>
                <c:pt idx="2">
                  <c:v>0.85561319880365183</c:v>
                </c:pt>
                <c:pt idx="3">
                  <c:v>0.82427794645366903</c:v>
                </c:pt>
              </c:numCache>
            </c:numRef>
          </c:xVal>
          <c:yVal>
            <c:numRef>
              <c:f>Tabelle1!$AH$3:$AH$5,Tabelle1!$AH$65</c:f>
              <c:numCache>
                <c:formatCode>0.00</c:formatCode>
                <c:ptCount val="4"/>
                <c:pt idx="0">
                  <c:v>2.217084478903411</c:v>
                </c:pt>
                <c:pt idx="1">
                  <c:v>2.161968929435099</c:v>
                </c:pt>
                <c:pt idx="2">
                  <c:v>2.2748976201154001</c:v>
                </c:pt>
                <c:pt idx="3">
                  <c:v>2.2971775781780113</c:v>
                </c:pt>
              </c:numCache>
            </c:numRef>
          </c:yVal>
        </c:ser>
        <c:axId val="116556160"/>
        <c:axId val="116559232"/>
      </c:scatterChart>
      <c:valAx>
        <c:axId val="116556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400" b="0">
                    <a:latin typeface="Times New Roman" pitchFamily="18" charset="0"/>
                    <a:cs typeface="Times New Roman" pitchFamily="18" charset="0"/>
                  </a:rPr>
                  <a:t>Fe</a:t>
                </a:r>
                <a:r>
                  <a:rPr lang="en-US" sz="1400" b="0" baseline="0">
                    <a:latin typeface="Times New Roman" pitchFamily="18" charset="0"/>
                    <a:cs typeface="Times New Roman" pitchFamily="18" charset="0"/>
                  </a:rPr>
                  <a:t> [pfu]</a:t>
                </a:r>
                <a:endParaRPr lang="en-US" sz="1400" b="0" baseline="300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</c:title>
        <c:numFmt formatCode="0.0" sourceLinked="0"/>
        <c:majorTickMark val="in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de-DE"/>
          </a:p>
        </c:txPr>
        <c:crossAx val="116559232"/>
        <c:crosses val="autoZero"/>
        <c:crossBetween val="midCat"/>
      </c:valAx>
      <c:valAx>
        <c:axId val="116559232"/>
        <c:scaling>
          <c:orientation val="minMax"/>
          <c:max val="3.5"/>
          <c:min val="2"/>
        </c:scaling>
        <c:axPos val="l"/>
        <c:title>
          <c:tx>
            <c:rich>
              <a:bodyPr rot="-5400000" vert="horz"/>
              <a:lstStyle/>
              <a:p>
                <a:pPr>
                  <a:defRPr sz="14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400" b="0">
                    <a:latin typeface="Times New Roman" pitchFamily="18" charset="0"/>
                    <a:cs typeface="Times New Roman" pitchFamily="18" charset="0"/>
                  </a:rPr>
                  <a:t>Al</a:t>
                </a:r>
                <a:r>
                  <a:rPr lang="en-US" sz="1400" b="0" baseline="0">
                    <a:latin typeface="Times New Roman" pitchFamily="18" charset="0"/>
                    <a:cs typeface="Times New Roman" pitchFamily="18" charset="0"/>
                  </a:rPr>
                  <a:t> [pfu]</a:t>
                </a:r>
                <a:endParaRPr lang="en-US" sz="1400" b="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</c:title>
        <c:numFmt formatCode="#,##0.0" sourceLinked="0"/>
        <c:majorTickMark val="in"/>
        <c:tickLblPos val="nextTo"/>
        <c:spPr>
          <a:ln w="3175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de-DE"/>
          </a:p>
        </c:txPr>
        <c:crossAx val="116556160"/>
        <c:crosses val="autoZero"/>
        <c:crossBetween val="midCat"/>
        <c:majorUnit val="0.5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8404825320479011"/>
          <c:y val="5.7871340094332487E-2"/>
          <c:w val="0.44313714666422288"/>
          <c:h val="0.32088796362089517"/>
        </c:manualLayout>
      </c:layout>
      <c:spPr>
        <a:ln w="3175">
          <a:solidFill>
            <a:schemeClr val="tx1"/>
          </a:solidFill>
        </a:ln>
      </c:spPr>
      <c:txPr>
        <a:bodyPr/>
        <a:lstStyle/>
        <a:p>
          <a:pPr>
            <a:defRPr sz="1400">
              <a:latin typeface="Times New Roman" pitchFamily="18" charset="0"/>
              <a:cs typeface="Times New Roman" pitchFamily="18" charset="0"/>
            </a:defRPr>
          </a:pPr>
          <a:endParaRPr lang="de-DE"/>
        </a:p>
      </c:txPr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2400">
                <a:latin typeface="Zap" pitchFamily="34" charset="0"/>
              </a:defRPr>
            </a:pPr>
            <a:r>
              <a:rPr lang="en-US" sz="2400">
                <a:latin typeface="Zap" pitchFamily="34" charset="0"/>
              </a:rPr>
              <a:t>Lidu</a:t>
            </a:r>
          </a:p>
        </c:rich>
      </c:tx>
      <c:layout>
        <c:manualLayout>
          <c:xMode val="edge"/>
          <c:yMode val="edge"/>
          <c:x val="0.13214511247658103"/>
          <c:y val="4.0624909953081691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48087455223923"/>
          <c:y val="3.8186157517899791E-2"/>
          <c:w val="0.85191416967340372"/>
          <c:h val="0.81622911694510802"/>
        </c:manualLayout>
      </c:layout>
      <c:scatterChart>
        <c:scatterStyle val="lineMarker"/>
        <c:ser>
          <c:idx val="0"/>
          <c:order val="0"/>
          <c:tx>
            <c:v>mg-hbl</c:v>
          </c:tx>
          <c:spPr>
            <a:ln w="28575">
              <a:noFill/>
            </a:ln>
          </c:spPr>
          <c:marker>
            <c:symbol val="triangle"/>
            <c:size val="11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amphibole!$BB$3:$BB$10</c:f>
              <c:numCache>
                <c:formatCode>#,##0.00\ _€;[Red]\-#,##0.00\ _€</c:formatCode>
                <c:ptCount val="8"/>
                <c:pt idx="0">
                  <c:v>0.55781605566265413</c:v>
                </c:pt>
                <c:pt idx="1">
                  <c:v>0.64673505300559198</c:v>
                </c:pt>
                <c:pt idx="2">
                  <c:v>0.56385653244189382</c:v>
                </c:pt>
                <c:pt idx="3">
                  <c:v>0.53122568144828619</c:v>
                </c:pt>
                <c:pt idx="4">
                  <c:v>0.58425780256558424</c:v>
                </c:pt>
                <c:pt idx="5">
                  <c:v>0.5856122036845437</c:v>
                </c:pt>
                <c:pt idx="6">
                  <c:v>0.48524706861301325</c:v>
                </c:pt>
                <c:pt idx="7">
                  <c:v>0.5454524315724314</c:v>
                </c:pt>
              </c:numCache>
            </c:numRef>
          </c:xVal>
          <c:yVal>
            <c:numRef>
              <c:f>amphibole!$BC$3:$BC$10</c:f>
              <c:numCache>
                <c:formatCode>#,##0.00\ _€;[Red]\-#,##0.00\ _€</c:formatCode>
                <c:ptCount val="8"/>
                <c:pt idx="0">
                  <c:v>1.4210881621507117</c:v>
                </c:pt>
                <c:pt idx="1">
                  <c:v>1.4554918633071408</c:v>
                </c:pt>
                <c:pt idx="2">
                  <c:v>1.4053976891487778</c:v>
                </c:pt>
                <c:pt idx="3">
                  <c:v>1.4111498743835478</c:v>
                </c:pt>
                <c:pt idx="4">
                  <c:v>1.4973826784031736</c:v>
                </c:pt>
                <c:pt idx="5">
                  <c:v>1.4777290098991394</c:v>
                </c:pt>
                <c:pt idx="6">
                  <c:v>1.3204814157419857</c:v>
                </c:pt>
                <c:pt idx="7">
                  <c:v>1.403235044221498</c:v>
                </c:pt>
              </c:numCache>
            </c:numRef>
          </c:yVal>
        </c:ser>
        <c:ser>
          <c:idx val="1"/>
          <c:order val="1"/>
          <c:tx>
            <c:v>mg-hbl</c:v>
          </c:tx>
          <c:spPr>
            <a:ln w="28575">
              <a:noFill/>
            </a:ln>
          </c:spPr>
          <c:marker>
            <c:symbol val="square"/>
            <c:size val="9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amphibole!$BB$11</c:f>
              <c:numCache>
                <c:formatCode>#,##0.00\ _€;[Red]\-#,##0.00\ _€</c:formatCode>
                <c:ptCount val="1"/>
                <c:pt idx="0">
                  <c:v>0.615591746276267</c:v>
                </c:pt>
              </c:numCache>
            </c:numRef>
          </c:xVal>
          <c:yVal>
            <c:numRef>
              <c:f>amphibole!$BC$11</c:f>
              <c:numCache>
                <c:formatCode>#,##0.00\ _€;[Red]\-#,##0.00\ _€</c:formatCode>
                <c:ptCount val="1"/>
                <c:pt idx="0">
                  <c:v>1.3354616045891703</c:v>
                </c:pt>
              </c:numCache>
            </c:numRef>
          </c:yVal>
        </c:ser>
        <c:ser>
          <c:idx val="2"/>
          <c:order val="2"/>
          <c:tx>
            <c:v>ts</c:v>
          </c:tx>
          <c:spPr>
            <a:ln w="28575">
              <a:noFill/>
            </a:ln>
          </c:spPr>
          <c:marker>
            <c:symbol val="square"/>
            <c:size val="9"/>
            <c:spPr>
              <a:solidFill>
                <a:srgbClr val="0070C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amphibole!$BB$12:$BB$14</c:f>
              <c:numCache>
                <c:formatCode>#,##0.00\ _€;[Red]\-#,##0.00\ _€</c:formatCode>
                <c:ptCount val="3"/>
                <c:pt idx="0">
                  <c:v>0.77702691099856513</c:v>
                </c:pt>
                <c:pt idx="1">
                  <c:v>0.6053623030054982</c:v>
                </c:pt>
                <c:pt idx="2">
                  <c:v>0.63537810667633765</c:v>
                </c:pt>
              </c:numCache>
            </c:numRef>
          </c:xVal>
          <c:yVal>
            <c:numRef>
              <c:f>amphibole!$BC$12:$BC$14</c:f>
              <c:numCache>
                <c:formatCode>#,##0.00\ _€;[Red]\-#,##0.00\ _€</c:formatCode>
                <c:ptCount val="3"/>
                <c:pt idx="0">
                  <c:v>1.71430536175966</c:v>
                </c:pt>
                <c:pt idx="1">
                  <c:v>1.5135494817994362</c:v>
                </c:pt>
                <c:pt idx="2">
                  <c:v>1.5093298126591641</c:v>
                </c:pt>
              </c:numCache>
            </c:numRef>
          </c:yVal>
        </c:ser>
        <c:ser>
          <c:idx val="3"/>
          <c:order val="3"/>
          <c:tx>
            <c:v>ts</c:v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0070C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amphibole!$BB$15:$BB$20</c:f>
              <c:numCache>
                <c:formatCode>#,##0.00\ _€;[Red]\-#,##0.00\ _€</c:formatCode>
                <c:ptCount val="6"/>
                <c:pt idx="0">
                  <c:v>0.66629235699447809</c:v>
                </c:pt>
                <c:pt idx="1">
                  <c:v>0.60420267394426874</c:v>
                </c:pt>
                <c:pt idx="2">
                  <c:v>0.73596143004311876</c:v>
                </c:pt>
                <c:pt idx="3">
                  <c:v>0.79677970118496788</c:v>
                </c:pt>
                <c:pt idx="4">
                  <c:v>0.65971894826201971</c:v>
                </c:pt>
                <c:pt idx="5">
                  <c:v>0.57521489685351979</c:v>
                </c:pt>
              </c:numCache>
            </c:numRef>
          </c:xVal>
          <c:yVal>
            <c:numRef>
              <c:f>amphibole!$BC$15:$BC$20</c:f>
              <c:numCache>
                <c:formatCode>#,##0.00\ _€;[Red]\-#,##0.00\ _€</c:formatCode>
                <c:ptCount val="6"/>
                <c:pt idx="0">
                  <c:v>1.8028178847804881</c:v>
                </c:pt>
                <c:pt idx="1">
                  <c:v>1.6451719360773707</c:v>
                </c:pt>
                <c:pt idx="2">
                  <c:v>1.8338883798736658</c:v>
                </c:pt>
                <c:pt idx="3">
                  <c:v>1.8728023338286031</c:v>
                </c:pt>
                <c:pt idx="4">
                  <c:v>1.7010161804049897</c:v>
                </c:pt>
                <c:pt idx="5">
                  <c:v>1.5524088834950103</c:v>
                </c:pt>
              </c:numCache>
            </c:numRef>
          </c:yVal>
        </c:ser>
        <c:ser>
          <c:idx val="4"/>
          <c:order val="4"/>
          <c:tx>
            <c:v>prg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amphibole!$BB$21</c:f>
              <c:numCache>
                <c:formatCode>#,##0.00\ _€;[Red]\-#,##0.00\ _€</c:formatCode>
                <c:ptCount val="1"/>
                <c:pt idx="0">
                  <c:v>1.2085838827921598</c:v>
                </c:pt>
              </c:numCache>
            </c:numRef>
          </c:xVal>
          <c:yVal>
            <c:numRef>
              <c:f>amphibole!$BC$21</c:f>
              <c:numCache>
                <c:formatCode>#,##0.00\ _€;[Red]\-#,##0.00\ _€</c:formatCode>
                <c:ptCount val="1"/>
                <c:pt idx="0">
                  <c:v>2.0086515780031347</c:v>
                </c:pt>
              </c:numCache>
            </c:numRef>
          </c:yVal>
        </c:ser>
        <c:ser>
          <c:idx val="6"/>
          <c:order val="5"/>
          <c:tx>
            <c:v>brs</c:v>
          </c:tx>
          <c:spPr>
            <a:ln w="28575">
              <a:noFill/>
            </a:ln>
          </c:spPr>
          <c:marker>
            <c:symbol val="square"/>
            <c:size val="9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amphibole!$BB$53:$BB$63</c:f>
              <c:numCache>
                <c:formatCode>#,##0.00\ _€;[Red]\-#,##0.00\ _€</c:formatCode>
                <c:ptCount val="11"/>
                <c:pt idx="0">
                  <c:v>1.1299110584265459</c:v>
                </c:pt>
                <c:pt idx="1">
                  <c:v>0.99932248005633251</c:v>
                </c:pt>
                <c:pt idx="2">
                  <c:v>1.1040474116161769</c:v>
                </c:pt>
                <c:pt idx="3">
                  <c:v>1.1239708159480761</c:v>
                </c:pt>
                <c:pt idx="4">
                  <c:v>1.3502477293637556</c:v>
                </c:pt>
                <c:pt idx="5">
                  <c:v>1.2591425881456046</c:v>
                </c:pt>
                <c:pt idx="6">
                  <c:v>1.0422870753654938</c:v>
                </c:pt>
                <c:pt idx="7">
                  <c:v>1.3189239770405075</c:v>
                </c:pt>
                <c:pt idx="8">
                  <c:v>1.2962478458517706</c:v>
                </c:pt>
                <c:pt idx="9">
                  <c:v>1.1889666589137986</c:v>
                </c:pt>
                <c:pt idx="10">
                  <c:v>1.2037461363199822</c:v>
                </c:pt>
              </c:numCache>
            </c:numRef>
          </c:xVal>
          <c:yVal>
            <c:numRef>
              <c:f>amphibole!$BC$53:$BC$63</c:f>
              <c:numCache>
                <c:formatCode>#,##0.00\ _€;[Red]\-#,##0.00\ _€</c:formatCode>
                <c:ptCount val="11"/>
                <c:pt idx="0">
                  <c:v>0.57142366852050319</c:v>
                </c:pt>
                <c:pt idx="1">
                  <c:v>0.52985501296694171</c:v>
                </c:pt>
                <c:pt idx="2">
                  <c:v>0.60584351261526503</c:v>
                </c:pt>
                <c:pt idx="3">
                  <c:v>0.5793470930473994</c:v>
                </c:pt>
                <c:pt idx="4">
                  <c:v>1.1014773353660692</c:v>
                </c:pt>
                <c:pt idx="5">
                  <c:v>0.81958704819448158</c:v>
                </c:pt>
                <c:pt idx="6">
                  <c:v>0.62854768920046933</c:v>
                </c:pt>
                <c:pt idx="7">
                  <c:v>0.70447039345441809</c:v>
                </c:pt>
                <c:pt idx="8">
                  <c:v>0.61669339791975641</c:v>
                </c:pt>
                <c:pt idx="9">
                  <c:v>0.68158058950068945</c:v>
                </c:pt>
                <c:pt idx="10">
                  <c:v>0.65827210839587469</c:v>
                </c:pt>
              </c:numCache>
            </c:numRef>
          </c:yVal>
        </c:ser>
        <c:ser>
          <c:idx val="7"/>
          <c:order val="6"/>
          <c:tx>
            <c:v>brs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amphibole!$BB$64:$BB$69</c:f>
              <c:numCache>
                <c:formatCode>#,##0.00\ _€;[Red]\-#,##0.00\ _€</c:formatCode>
                <c:ptCount val="6"/>
                <c:pt idx="0">
                  <c:v>1.2948963792585175</c:v>
                </c:pt>
                <c:pt idx="1">
                  <c:v>1.265720126961374</c:v>
                </c:pt>
                <c:pt idx="2">
                  <c:v>1.2889558215199259</c:v>
                </c:pt>
                <c:pt idx="3">
                  <c:v>1.2929468787534981</c:v>
                </c:pt>
                <c:pt idx="4">
                  <c:v>1.1839761436368779</c:v>
                </c:pt>
                <c:pt idx="5">
                  <c:v>1.3226584883664005</c:v>
                </c:pt>
              </c:numCache>
            </c:numRef>
          </c:xVal>
          <c:yVal>
            <c:numRef>
              <c:f>amphibole!$BC$64:$BC$69</c:f>
              <c:numCache>
                <c:formatCode>#,##0.00\ _€;[Red]\-#,##0.00\ _€</c:formatCode>
                <c:ptCount val="6"/>
                <c:pt idx="0">
                  <c:v>1.0305756592196698</c:v>
                </c:pt>
                <c:pt idx="1">
                  <c:v>0.86340638158232963</c:v>
                </c:pt>
                <c:pt idx="2">
                  <c:v>0.94634540798097522</c:v>
                </c:pt>
                <c:pt idx="3">
                  <c:v>0.70192642570832486</c:v>
                </c:pt>
                <c:pt idx="4">
                  <c:v>0.66410184615026591</c:v>
                </c:pt>
                <c:pt idx="5">
                  <c:v>0.63603932575225386</c:v>
                </c:pt>
              </c:numCache>
            </c:numRef>
          </c:yVal>
        </c:ser>
        <c:ser>
          <c:idx val="8"/>
          <c:order val="7"/>
          <c:tx>
            <c:v>mg-tmt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amphibole!$BB$70:$BB$71</c:f>
              <c:numCache>
                <c:formatCode>#,##0.00\ _€;[Red]\-#,##0.00\ _€</c:formatCode>
                <c:ptCount val="2"/>
                <c:pt idx="0">
                  <c:v>1.3471932413521819</c:v>
                </c:pt>
                <c:pt idx="1">
                  <c:v>1.3138925171681879</c:v>
                </c:pt>
              </c:numCache>
            </c:numRef>
          </c:xVal>
          <c:yVal>
            <c:numRef>
              <c:f>amphibole!$BC$70:$BC$71</c:f>
              <c:numCache>
                <c:formatCode>#,##0.00\ _€;[Red]\-#,##0.00\ _€</c:formatCode>
                <c:ptCount val="2"/>
                <c:pt idx="0">
                  <c:v>2.0652426277506661</c:v>
                </c:pt>
                <c:pt idx="1">
                  <c:v>2.1469640706845414</c:v>
                </c:pt>
              </c:numCache>
            </c:numRef>
          </c:yVal>
        </c:ser>
        <c:ser>
          <c:idx val="10"/>
          <c:order val="8"/>
          <c:tx>
            <c:v>vein mineral</c:v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ysClr val="window" lastClr="FFFFFF"/>
              </a:solidFill>
              <a:ln w="6350">
                <a:solidFill>
                  <a:sysClr val="windowText" lastClr="000000"/>
                </a:solidFill>
              </a:ln>
            </c:spPr>
          </c:marker>
          <c:xVal>
            <c:numRef>
              <c:f>amphibole!$BE$44</c:f>
              <c:numCache>
                <c:formatCode>General_)</c:formatCode>
                <c:ptCount val="1"/>
              </c:numCache>
            </c:numRef>
          </c:xVal>
          <c:yVal>
            <c:numRef>
              <c:f>amphibole!$BE$43</c:f>
              <c:numCache>
                <c:formatCode>General_)</c:formatCode>
                <c:ptCount val="1"/>
              </c:numCache>
            </c:numRef>
          </c:yVal>
        </c:ser>
        <c:ser>
          <c:idx val="9"/>
          <c:order val="9"/>
          <c:tx>
            <c:v>"eclogitic" mineral</c:v>
          </c:tx>
          <c:spPr>
            <a:ln w="28575">
              <a:noFill/>
            </a:ln>
          </c:spPr>
          <c:marker>
            <c:symbol val="circle"/>
            <c:size val="11"/>
            <c:spPr>
              <a:solidFill>
                <a:sysClr val="window" lastClr="FFFFFF"/>
              </a:solidFill>
              <a:ln w="6350">
                <a:solidFill>
                  <a:sysClr val="windowText" lastClr="000000"/>
                </a:solidFill>
              </a:ln>
            </c:spPr>
          </c:marker>
          <c:xVal>
            <c:numRef>
              <c:f>amphibole!$BE$42</c:f>
              <c:numCache>
                <c:formatCode>General_)</c:formatCode>
                <c:ptCount val="1"/>
              </c:numCache>
            </c:numRef>
          </c:xVal>
          <c:yVal>
            <c:numRef>
              <c:f>amphibole!$BF$42</c:f>
              <c:numCache>
                <c:formatCode>General_)</c:formatCode>
                <c:ptCount val="1"/>
              </c:numCache>
            </c:numRef>
          </c:yVal>
        </c:ser>
        <c:ser>
          <c:idx val="5"/>
          <c:order val="10"/>
          <c:tx>
            <c:v>"eclogitic" mineral (secondary)</c:v>
          </c:tx>
          <c:spPr>
            <a:ln w="28575">
              <a:noFill/>
            </a:ln>
          </c:spPr>
          <c:marker>
            <c:symbol val="diamond"/>
            <c:size val="13"/>
            <c:spPr>
              <a:solidFill>
                <a:schemeClr val="bg1"/>
              </a:solidFill>
              <a:ln w="6350">
                <a:solidFill>
                  <a:sysClr val="windowText" lastClr="000000"/>
                </a:solidFill>
              </a:ln>
            </c:spPr>
          </c:marker>
          <c:xVal>
            <c:numRef>
              <c:f>amphibole!$BE$41</c:f>
              <c:numCache>
                <c:formatCode>General_)</c:formatCode>
                <c:ptCount val="1"/>
              </c:numCache>
            </c:numRef>
          </c:xVal>
          <c:yVal>
            <c:numRef>
              <c:f>amphibole!$BF$41</c:f>
              <c:numCache>
                <c:formatCode>General_)</c:formatCode>
                <c:ptCount val="1"/>
              </c:numCache>
            </c:numRef>
          </c:yVal>
        </c:ser>
        <c:ser>
          <c:idx val="11"/>
          <c:order val="11"/>
          <c:tx>
            <c:v>transition zone</c:v>
          </c:tx>
          <c:spPr>
            <a:ln w="28575">
              <a:noFill/>
            </a:ln>
          </c:spPr>
          <c:marker>
            <c:symbol val="triangle"/>
            <c:size val="12"/>
            <c:spPr>
              <a:solidFill>
                <a:sysClr val="window" lastClr="FFFFFF"/>
              </a:solidFill>
              <a:ln w="6350">
                <a:solidFill>
                  <a:sysClr val="windowText" lastClr="000000"/>
                </a:solidFill>
              </a:ln>
            </c:spPr>
          </c:marker>
          <c:xVal>
            <c:numRef>
              <c:f>amphibole!$BF$41</c:f>
              <c:numCache>
                <c:formatCode>General_)</c:formatCode>
                <c:ptCount val="1"/>
              </c:numCache>
            </c:numRef>
          </c:xVal>
          <c:yVal>
            <c:numRef>
              <c:f>amphibole!$BF$41</c:f>
              <c:numCache>
                <c:formatCode>General_)</c:formatCode>
                <c:ptCount val="1"/>
              </c:numCache>
            </c:numRef>
          </c:yVal>
        </c:ser>
        <c:ser>
          <c:idx val="12"/>
          <c:order val="12"/>
          <c:tx>
            <c:v>SHUANGHE amphiboles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ysClr val="window" lastClr="FFFFFF"/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xVal>
            <c:numRef>
              <c:f>amphibole!$BB$26:$BB$50</c:f>
              <c:numCache>
                <c:formatCode>#,##0.00\ _€;[Red]\-#,##0.00\ _€</c:formatCode>
                <c:ptCount val="25"/>
                <c:pt idx="0">
                  <c:v>0.11592653403887584</c:v>
                </c:pt>
                <c:pt idx="1">
                  <c:v>0.12186356626627189</c:v>
                </c:pt>
                <c:pt idx="2">
                  <c:v>0</c:v>
                </c:pt>
                <c:pt idx="3">
                  <c:v>0</c:v>
                </c:pt>
                <c:pt idx="4">
                  <c:v>7.0681019749778765E-2</c:v>
                </c:pt>
                <c:pt idx="5">
                  <c:v>0.1298305571035982</c:v>
                </c:pt>
                <c:pt idx="6">
                  <c:v>8.692851471913686E-2</c:v>
                </c:pt>
                <c:pt idx="7">
                  <c:v>7.2760392257441575E-2</c:v>
                </c:pt>
                <c:pt idx="8">
                  <c:v>8.9387323889975598E-2</c:v>
                </c:pt>
                <c:pt idx="9">
                  <c:v>8.8582258529464025E-2</c:v>
                </c:pt>
                <c:pt idx="10">
                  <c:v>0.11963186281012586</c:v>
                </c:pt>
                <c:pt idx="11">
                  <c:v>1.01</c:v>
                </c:pt>
                <c:pt idx="12">
                  <c:v>0.95981182850089175</c:v>
                </c:pt>
                <c:pt idx="13">
                  <c:v>0.8528063222836173</c:v>
                </c:pt>
                <c:pt idx="14">
                  <c:v>0.7283371381542133</c:v>
                </c:pt>
                <c:pt idx="15">
                  <c:v>0.75648467898084681</c:v>
                </c:pt>
                <c:pt idx="16">
                  <c:v>1.2902229001366057</c:v>
                </c:pt>
                <c:pt idx="17">
                  <c:v>1.2431079900979172</c:v>
                </c:pt>
                <c:pt idx="18">
                  <c:v>0.96177700623416107</c:v>
                </c:pt>
                <c:pt idx="19">
                  <c:v>0.74931700488553077</c:v>
                </c:pt>
                <c:pt idx="20">
                  <c:v>0.79645147308883946</c:v>
                </c:pt>
                <c:pt idx="21">
                  <c:v>0.85518892119557566</c:v>
                </c:pt>
                <c:pt idx="22">
                  <c:v>0.86827439936664019</c:v>
                </c:pt>
                <c:pt idx="23">
                  <c:v>0.72522595483910046</c:v>
                </c:pt>
                <c:pt idx="24">
                  <c:v>0.72102887650336345</c:v>
                </c:pt>
              </c:numCache>
            </c:numRef>
          </c:xVal>
          <c:yVal>
            <c:numRef>
              <c:f>amphibole!$BC$26:$BC$50</c:f>
              <c:numCache>
                <c:formatCode>#,##0.00\ _€;[Red]\-#,##0.00\ _€</c:formatCode>
                <c:ptCount val="25"/>
                <c:pt idx="0">
                  <c:v>0.24867139227912105</c:v>
                </c:pt>
                <c:pt idx="1">
                  <c:v>0.21873435884040138</c:v>
                </c:pt>
                <c:pt idx="2">
                  <c:v>8.7377857055018104E-2</c:v>
                </c:pt>
                <c:pt idx="3">
                  <c:v>5.5547088078036211E-3</c:v>
                </c:pt>
                <c:pt idx="4">
                  <c:v>0.16150079161429076</c:v>
                </c:pt>
                <c:pt idx="5">
                  <c:v>0.32240287892200037</c:v>
                </c:pt>
                <c:pt idx="6">
                  <c:v>0.22377208445689689</c:v>
                </c:pt>
                <c:pt idx="7">
                  <c:v>0.16708490610338966</c:v>
                </c:pt>
                <c:pt idx="8">
                  <c:v>0.1794443977180249</c:v>
                </c:pt>
                <c:pt idx="9">
                  <c:v>0.27687786825177518</c:v>
                </c:pt>
                <c:pt idx="10">
                  <c:v>0.23772299328014501</c:v>
                </c:pt>
                <c:pt idx="11">
                  <c:v>1.9882403478547008</c:v>
                </c:pt>
                <c:pt idx="12">
                  <c:v>2.0338840104793361</c:v>
                </c:pt>
                <c:pt idx="13">
                  <c:v>1.8325008728322185</c:v>
                </c:pt>
                <c:pt idx="14">
                  <c:v>1.5751532189575261</c:v>
                </c:pt>
                <c:pt idx="15">
                  <c:v>1.8235208333090309</c:v>
                </c:pt>
                <c:pt idx="16">
                  <c:v>1.8784551562756739</c:v>
                </c:pt>
                <c:pt idx="17">
                  <c:v>1.9353280442667851</c:v>
                </c:pt>
                <c:pt idx="18">
                  <c:v>1.217296453860758</c:v>
                </c:pt>
                <c:pt idx="19">
                  <c:v>0.92441519450323728</c:v>
                </c:pt>
                <c:pt idx="20">
                  <c:v>1.0073297934330441</c:v>
                </c:pt>
                <c:pt idx="21">
                  <c:v>1.040745787830005</c:v>
                </c:pt>
                <c:pt idx="22">
                  <c:v>1.1466467620538872</c:v>
                </c:pt>
                <c:pt idx="23">
                  <c:v>0.94027724228398135</c:v>
                </c:pt>
                <c:pt idx="24">
                  <c:v>1.1283372326118579</c:v>
                </c:pt>
              </c:numCache>
            </c:numRef>
          </c:yVal>
        </c:ser>
        <c:ser>
          <c:idx val="13"/>
          <c:order val="13"/>
          <c:tx>
            <c:v>x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xVal>
            <c:numRef>
              <c:f>amphibole!$BB$72:$BB$117</c:f>
              <c:numCache>
                <c:formatCode>#,##0.00\ _€;[Red]\-#,##0.00\ _€</c:formatCode>
                <c:ptCount val="46"/>
                <c:pt idx="0">
                  <c:v>0.9962859168957694</c:v>
                </c:pt>
                <c:pt idx="1">
                  <c:v>1.062732607947781</c:v>
                </c:pt>
                <c:pt idx="2">
                  <c:v>1.0075585037129777</c:v>
                </c:pt>
                <c:pt idx="3">
                  <c:v>0.91814293026325933</c:v>
                </c:pt>
                <c:pt idx="4">
                  <c:v>0.99671814018952642</c:v>
                </c:pt>
                <c:pt idx="5">
                  <c:v>1.1291935771487231</c:v>
                </c:pt>
                <c:pt idx="6">
                  <c:v>1.1040891991501216</c:v>
                </c:pt>
                <c:pt idx="7">
                  <c:v>1.0785798243389062</c:v>
                </c:pt>
                <c:pt idx="8">
                  <c:v>0.97868237751956833</c:v>
                </c:pt>
                <c:pt idx="9">
                  <c:v>1.2030613034010358</c:v>
                </c:pt>
                <c:pt idx="10">
                  <c:v>1.2626304314130623</c:v>
                </c:pt>
                <c:pt idx="11">
                  <c:v>1.1726417962027789</c:v>
                </c:pt>
                <c:pt idx="12">
                  <c:v>1.1617824038137954</c:v>
                </c:pt>
                <c:pt idx="13">
                  <c:v>1.0255194822911329</c:v>
                </c:pt>
                <c:pt idx="14">
                  <c:v>1.1862835432790413</c:v>
                </c:pt>
                <c:pt idx="15">
                  <c:v>1.0059201178700754</c:v>
                </c:pt>
                <c:pt idx="16">
                  <c:v>0.88080747008577198</c:v>
                </c:pt>
                <c:pt idx="17">
                  <c:v>0.94564544711504217</c:v>
                </c:pt>
                <c:pt idx="18">
                  <c:v>0.9926062308274779</c:v>
                </c:pt>
                <c:pt idx="19">
                  <c:v>0.96089686819289255</c:v>
                </c:pt>
                <c:pt idx="20">
                  <c:v>0.94323110754466166</c:v>
                </c:pt>
                <c:pt idx="21">
                  <c:v>0.99995474651852767</c:v>
                </c:pt>
                <c:pt idx="22">
                  <c:v>1.095236243812272</c:v>
                </c:pt>
                <c:pt idx="23">
                  <c:v>1.0197917545782149</c:v>
                </c:pt>
                <c:pt idx="24">
                  <c:v>1.0092578513706725</c:v>
                </c:pt>
                <c:pt idx="25">
                  <c:v>1.0365657575924403</c:v>
                </c:pt>
                <c:pt idx="26">
                  <c:v>1.0624369026308211</c:v>
                </c:pt>
                <c:pt idx="27">
                  <c:v>1.1011682153892106</c:v>
                </c:pt>
                <c:pt idx="28">
                  <c:v>1.1419862349052303</c:v>
                </c:pt>
                <c:pt idx="29">
                  <c:v>1.099530229610544</c:v>
                </c:pt>
                <c:pt idx="30">
                  <c:v>1.1858089262270939</c:v>
                </c:pt>
                <c:pt idx="31">
                  <c:v>1.2316560331251902</c:v>
                </c:pt>
                <c:pt idx="32">
                  <c:v>1.0766348043166634</c:v>
                </c:pt>
                <c:pt idx="33">
                  <c:v>1.1494006925621865</c:v>
                </c:pt>
                <c:pt idx="34">
                  <c:v>1.2306712076916348</c:v>
                </c:pt>
                <c:pt idx="35">
                  <c:v>0.99103009679328824</c:v>
                </c:pt>
                <c:pt idx="36">
                  <c:v>1.0099195954236659</c:v>
                </c:pt>
                <c:pt idx="37">
                  <c:v>0.97336996520482522</c:v>
                </c:pt>
                <c:pt idx="38">
                  <c:v>1.0980867453365803</c:v>
                </c:pt>
                <c:pt idx="39">
                  <c:v>1.0323928917775196</c:v>
                </c:pt>
                <c:pt idx="40">
                  <c:v>0.96655992775033783</c:v>
                </c:pt>
                <c:pt idx="41">
                  <c:v>1.1452584869869471</c:v>
                </c:pt>
                <c:pt idx="42">
                  <c:v>1.2517168619073655</c:v>
                </c:pt>
                <c:pt idx="43">
                  <c:v>1.2588555623640572</c:v>
                </c:pt>
                <c:pt idx="44">
                  <c:v>1.3805535403125806</c:v>
                </c:pt>
                <c:pt idx="45">
                  <c:v>1.3777679894066555</c:v>
                </c:pt>
              </c:numCache>
            </c:numRef>
          </c:xVal>
          <c:yVal>
            <c:numRef>
              <c:f>amphibole!$BC$72:$BC$117</c:f>
              <c:numCache>
                <c:formatCode>#,##0.00\ _€;[Red]\-#,##0.00\ _€</c:formatCode>
                <c:ptCount val="46"/>
                <c:pt idx="0">
                  <c:v>0.74261239744935725</c:v>
                </c:pt>
                <c:pt idx="1">
                  <c:v>0.73765100609465861</c:v>
                </c:pt>
                <c:pt idx="2">
                  <c:v>0.74215652011806466</c:v>
                </c:pt>
                <c:pt idx="3">
                  <c:v>1.0706433402669537</c:v>
                </c:pt>
                <c:pt idx="4">
                  <c:v>0.866539776971746</c:v>
                </c:pt>
                <c:pt idx="5">
                  <c:v>0.74283702562689591</c:v>
                </c:pt>
                <c:pt idx="6">
                  <c:v>0.66030210236292763</c:v>
                </c:pt>
                <c:pt idx="7">
                  <c:v>1.3314960450573654</c:v>
                </c:pt>
                <c:pt idx="8">
                  <c:v>1.315290189216241</c:v>
                </c:pt>
                <c:pt idx="9">
                  <c:v>1.2285615424969674</c:v>
                </c:pt>
                <c:pt idx="10">
                  <c:v>1.1348502103029263</c:v>
                </c:pt>
                <c:pt idx="11">
                  <c:v>1.2595781147474812</c:v>
                </c:pt>
                <c:pt idx="12">
                  <c:v>1.3366786698609392</c:v>
                </c:pt>
                <c:pt idx="13">
                  <c:v>1.0877580431370317</c:v>
                </c:pt>
                <c:pt idx="14">
                  <c:v>0.77844010366658178</c:v>
                </c:pt>
                <c:pt idx="15">
                  <c:v>0.94652231369107565</c:v>
                </c:pt>
                <c:pt idx="16">
                  <c:v>0.91812941854520602</c:v>
                </c:pt>
                <c:pt idx="17">
                  <c:v>0.85287902546228445</c:v>
                </c:pt>
                <c:pt idx="18">
                  <c:v>0.79223939925660503</c:v>
                </c:pt>
                <c:pt idx="19">
                  <c:v>0.8882329119757868</c:v>
                </c:pt>
                <c:pt idx="20">
                  <c:v>0.8771818526096764</c:v>
                </c:pt>
                <c:pt idx="21">
                  <c:v>0.7803450442984996</c:v>
                </c:pt>
                <c:pt idx="22">
                  <c:v>0.8076157579987715</c:v>
                </c:pt>
                <c:pt idx="23">
                  <c:v>0.79184251946985729</c:v>
                </c:pt>
                <c:pt idx="24">
                  <c:v>1.0483170496381984</c:v>
                </c:pt>
                <c:pt idx="25">
                  <c:v>1.0990745861418736</c:v>
                </c:pt>
                <c:pt idx="26">
                  <c:v>0.77765070307896877</c:v>
                </c:pt>
                <c:pt idx="27">
                  <c:v>0.74418605897439605</c:v>
                </c:pt>
                <c:pt idx="28">
                  <c:v>0.72490924622313369</c:v>
                </c:pt>
                <c:pt idx="29">
                  <c:v>0.75489219116151407</c:v>
                </c:pt>
                <c:pt idx="30">
                  <c:v>0.75554428960642372</c:v>
                </c:pt>
                <c:pt idx="31">
                  <c:v>0.78554169466388668</c:v>
                </c:pt>
                <c:pt idx="32">
                  <c:v>0.78871261967627149</c:v>
                </c:pt>
                <c:pt idx="33">
                  <c:v>0.74464843154874316</c:v>
                </c:pt>
                <c:pt idx="34">
                  <c:v>0.7888992702409805</c:v>
                </c:pt>
                <c:pt idx="35">
                  <c:v>0.87933199041705024</c:v>
                </c:pt>
                <c:pt idx="36">
                  <c:v>0.83232954397328651</c:v>
                </c:pt>
                <c:pt idx="37">
                  <c:v>0.76876927739600998</c:v>
                </c:pt>
                <c:pt idx="38">
                  <c:v>1.0957840106205863</c:v>
                </c:pt>
                <c:pt idx="39">
                  <c:v>1.209093893427891</c:v>
                </c:pt>
                <c:pt idx="40">
                  <c:v>1.4674467269627938</c:v>
                </c:pt>
                <c:pt idx="41">
                  <c:v>1.4875860674292829</c:v>
                </c:pt>
                <c:pt idx="42">
                  <c:v>1.7345805882663141</c:v>
                </c:pt>
                <c:pt idx="43">
                  <c:v>1.8932294102094884</c:v>
                </c:pt>
                <c:pt idx="44">
                  <c:v>1.7439848932387987</c:v>
                </c:pt>
                <c:pt idx="45">
                  <c:v>1.9918790617885858</c:v>
                </c:pt>
              </c:numCache>
            </c:numRef>
          </c:yVal>
        </c:ser>
        <c:axId val="161576832"/>
        <c:axId val="162284672"/>
      </c:scatterChart>
      <c:valAx>
        <c:axId val="161576832"/>
        <c:scaling>
          <c:orientation val="minMax"/>
          <c:max val="1.4"/>
          <c:min val="0.4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400" b="1" i="0" strike="noStrike">
                    <a:solidFill>
                      <a:srgbClr val="000000"/>
                    </a:solidFill>
                    <a:latin typeface="Zap"/>
                  </a:rPr>
                  <a:t>Na+K </a:t>
                </a:r>
                <a:r>
                  <a:rPr lang="de-DE" sz="1400" b="0" i="0" strike="noStrike">
                    <a:solidFill>
                      <a:srgbClr val="000000"/>
                    </a:solidFill>
                    <a:latin typeface="Zap"/>
                  </a:rPr>
                  <a:t>[pfu]</a:t>
                </a:r>
              </a:p>
            </c:rich>
          </c:tx>
          <c:layout>
            <c:manualLayout>
              <c:xMode val="edge"/>
              <c:yMode val="edge"/>
              <c:x val="0.47482961468418788"/>
              <c:y val="0.93413113336966569"/>
            </c:manualLayout>
          </c:layout>
        </c:title>
        <c:numFmt formatCode="#,##0.0" sourceLinked="0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Zap"/>
                <a:ea typeface="Zap"/>
                <a:cs typeface="Zap"/>
              </a:defRPr>
            </a:pPr>
            <a:endParaRPr lang="de-DE"/>
          </a:p>
        </c:txPr>
        <c:crossAx val="162284672"/>
        <c:crosses val="autoZero"/>
        <c:crossBetween val="midCat"/>
        <c:majorUnit val="0.2"/>
      </c:valAx>
      <c:valAx>
        <c:axId val="162284672"/>
        <c:scaling>
          <c:orientation val="minMax"/>
          <c:min val="0.5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400" b="1" i="0" strike="noStrike">
                    <a:solidFill>
                      <a:srgbClr val="000000"/>
                    </a:solidFill>
                    <a:latin typeface="Zap"/>
                  </a:rPr>
                  <a:t>Al</a:t>
                </a:r>
                <a:r>
                  <a:rPr lang="de-DE" sz="1400" b="1" i="0" strike="noStrike" baseline="30000">
                    <a:solidFill>
                      <a:srgbClr val="000000"/>
                    </a:solidFill>
                    <a:latin typeface="Zap"/>
                  </a:rPr>
                  <a:t>4+ </a:t>
                </a:r>
                <a:r>
                  <a:rPr lang="de-DE" sz="1400" b="0" i="0" strike="noStrike">
                    <a:solidFill>
                      <a:srgbClr val="000000"/>
                    </a:solidFill>
                    <a:latin typeface="Zap"/>
                  </a:rPr>
                  <a:t>[pfu]</a:t>
                </a:r>
              </a:p>
            </c:rich>
          </c:tx>
          <c:layout>
            <c:manualLayout>
              <c:xMode val="edge"/>
              <c:yMode val="edge"/>
              <c:x val="0"/>
              <c:y val="0.34258696183263543"/>
            </c:manualLayout>
          </c:layout>
        </c:title>
        <c:numFmt formatCode="#,##0.0" sourceLinked="0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Zap" pitchFamily="34" charset="0"/>
              </a:defRPr>
            </a:pPr>
            <a:endParaRPr lang="de-DE"/>
          </a:p>
        </c:txPr>
        <c:crossAx val="161576832"/>
        <c:crosses val="autoZero"/>
        <c:crossBetween val="midCat"/>
        <c:majorUnit val="0.60000000000000053"/>
      </c:valAx>
      <c:spPr>
        <a:ln w="3175">
          <a:solidFill>
            <a:schemeClr val="tx1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10"/>
        <c:delete val="1"/>
      </c:legendEntry>
      <c:legendEntry>
        <c:idx val="13"/>
        <c:delete val="1"/>
      </c:legendEntry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0537258549836014"/>
          <c:y val="0.6125585853081017"/>
          <c:w val="0.32975015394290391"/>
          <c:h val="0.23073760171386692"/>
        </c:manualLayout>
      </c:layout>
      <c:overlay val="1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2400">
                <a:latin typeface="Zap" pitchFamily="34" charset="0"/>
              </a:defRPr>
            </a:pPr>
            <a:r>
              <a:rPr lang="en-US" sz="2400">
                <a:latin typeface="Zap" pitchFamily="34" charset="0"/>
              </a:rPr>
              <a:t>Lidu</a:t>
            </a:r>
          </a:p>
        </c:rich>
      </c:tx>
      <c:layout>
        <c:manualLayout>
          <c:xMode val="edge"/>
          <c:yMode val="edge"/>
          <c:x val="0.13214516790052405"/>
          <c:y val="4.0624909953081711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461794019933544"/>
          <c:y val="3.8186157517899805E-2"/>
          <c:w val="0.85215946843853918"/>
          <c:h val="0.81622911694510825"/>
        </c:manualLayout>
      </c:layout>
      <c:scatterChart>
        <c:scatterStyle val="lineMarker"/>
        <c:ser>
          <c:idx val="0"/>
          <c:order val="0"/>
          <c:tx>
            <c:v>mg-hbl</c:v>
          </c:tx>
          <c:spPr>
            <a:ln w="28575">
              <a:noFill/>
            </a:ln>
          </c:spPr>
          <c:marker>
            <c:symbol val="triangle"/>
            <c:size val="12"/>
            <c:spPr>
              <a:solidFill>
                <a:srgbClr val="FFC000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amphibole!$BB$3:$BB$10</c:f>
              <c:numCache>
                <c:formatCode>#,##0.00\ _€;[Red]\-#,##0.00\ _€</c:formatCode>
                <c:ptCount val="8"/>
                <c:pt idx="0">
                  <c:v>0.55781605566265413</c:v>
                </c:pt>
                <c:pt idx="1">
                  <c:v>0.64673505300559198</c:v>
                </c:pt>
                <c:pt idx="2">
                  <c:v>0.56385653244189382</c:v>
                </c:pt>
                <c:pt idx="3">
                  <c:v>0.53122568144828619</c:v>
                </c:pt>
                <c:pt idx="4">
                  <c:v>0.58425780256558424</c:v>
                </c:pt>
                <c:pt idx="5">
                  <c:v>0.5856122036845437</c:v>
                </c:pt>
                <c:pt idx="6">
                  <c:v>0.48524706861301325</c:v>
                </c:pt>
                <c:pt idx="7">
                  <c:v>0.5454524315724314</c:v>
                </c:pt>
              </c:numCache>
            </c:numRef>
          </c:xVal>
          <c:yVal>
            <c:numRef>
              <c:f>amphibole!$BC$3:$BC$10</c:f>
              <c:numCache>
                <c:formatCode>#,##0.00\ _€;[Red]\-#,##0.00\ _€</c:formatCode>
                <c:ptCount val="8"/>
                <c:pt idx="0">
                  <c:v>1.4210881621507117</c:v>
                </c:pt>
                <c:pt idx="1">
                  <c:v>1.4554918633071408</c:v>
                </c:pt>
                <c:pt idx="2">
                  <c:v>1.4053976891487778</c:v>
                </c:pt>
                <c:pt idx="3">
                  <c:v>1.4111498743835478</c:v>
                </c:pt>
                <c:pt idx="4">
                  <c:v>1.4973826784031736</c:v>
                </c:pt>
                <c:pt idx="5">
                  <c:v>1.4777290098991394</c:v>
                </c:pt>
                <c:pt idx="6">
                  <c:v>1.3204814157419857</c:v>
                </c:pt>
                <c:pt idx="7">
                  <c:v>1.403235044221498</c:v>
                </c:pt>
              </c:numCache>
            </c:numRef>
          </c:yVal>
        </c:ser>
        <c:ser>
          <c:idx val="1"/>
          <c:order val="1"/>
          <c:tx>
            <c:v>mg-hbl</c:v>
          </c:tx>
          <c:spPr>
            <a:ln w="28575">
              <a:noFill/>
            </a:ln>
          </c:spPr>
          <c:marker>
            <c:symbol val="triangle"/>
            <c:size val="12"/>
            <c:spPr>
              <a:solidFill>
                <a:srgbClr val="FFC000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amphibole!$BB$11</c:f>
              <c:numCache>
                <c:formatCode>#,##0.00\ _€;[Red]\-#,##0.00\ _€</c:formatCode>
                <c:ptCount val="1"/>
                <c:pt idx="0">
                  <c:v>0.615591746276267</c:v>
                </c:pt>
              </c:numCache>
            </c:numRef>
          </c:xVal>
          <c:yVal>
            <c:numRef>
              <c:f>amphibole!$BC$11</c:f>
              <c:numCache>
                <c:formatCode>#,##0.00\ _€;[Red]\-#,##0.00\ _€</c:formatCode>
                <c:ptCount val="1"/>
                <c:pt idx="0">
                  <c:v>1.3354616045891703</c:v>
                </c:pt>
              </c:numCache>
            </c:numRef>
          </c:yVal>
        </c:ser>
        <c:ser>
          <c:idx val="2"/>
          <c:order val="2"/>
          <c:tx>
            <c:v>ts</c:v>
          </c:tx>
          <c:spPr>
            <a:ln w="28575">
              <a:noFill/>
            </a:ln>
          </c:spPr>
          <c:marker>
            <c:symbol val="triangle"/>
            <c:size val="12"/>
            <c:spPr>
              <a:solidFill>
                <a:srgbClr val="0070C0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amphibole!$BB$12:$BB$14</c:f>
              <c:numCache>
                <c:formatCode>#,##0.00\ _€;[Red]\-#,##0.00\ _€</c:formatCode>
                <c:ptCount val="3"/>
                <c:pt idx="0">
                  <c:v>0.77702691099856513</c:v>
                </c:pt>
                <c:pt idx="1">
                  <c:v>0.6053623030054982</c:v>
                </c:pt>
                <c:pt idx="2">
                  <c:v>0.63537810667633765</c:v>
                </c:pt>
              </c:numCache>
            </c:numRef>
          </c:xVal>
          <c:yVal>
            <c:numRef>
              <c:f>amphibole!$BC$12:$BC$14</c:f>
              <c:numCache>
                <c:formatCode>#,##0.00\ _€;[Red]\-#,##0.00\ _€</c:formatCode>
                <c:ptCount val="3"/>
                <c:pt idx="0">
                  <c:v>1.71430536175966</c:v>
                </c:pt>
                <c:pt idx="1">
                  <c:v>1.5135494817994362</c:v>
                </c:pt>
                <c:pt idx="2">
                  <c:v>1.5093298126591641</c:v>
                </c:pt>
              </c:numCache>
            </c:numRef>
          </c:yVal>
        </c:ser>
        <c:ser>
          <c:idx val="3"/>
          <c:order val="3"/>
          <c:tx>
            <c:v>ts</c:v>
          </c:tx>
          <c:spPr>
            <a:ln w="28575">
              <a:noFill/>
            </a:ln>
          </c:spPr>
          <c:marker>
            <c:symbol val="triangle"/>
            <c:size val="12"/>
            <c:spPr>
              <a:solidFill>
                <a:srgbClr val="0070C0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amphibole!$BB$15:$BB$20</c:f>
              <c:numCache>
                <c:formatCode>#,##0.00\ _€;[Red]\-#,##0.00\ _€</c:formatCode>
                <c:ptCount val="6"/>
                <c:pt idx="0">
                  <c:v>0.66629235699447809</c:v>
                </c:pt>
                <c:pt idx="1">
                  <c:v>0.60420267394426874</c:v>
                </c:pt>
                <c:pt idx="2">
                  <c:v>0.73596143004311876</c:v>
                </c:pt>
                <c:pt idx="3">
                  <c:v>0.79677970118496788</c:v>
                </c:pt>
                <c:pt idx="4">
                  <c:v>0.65971894826201971</c:v>
                </c:pt>
                <c:pt idx="5">
                  <c:v>0.57521489685351979</c:v>
                </c:pt>
              </c:numCache>
            </c:numRef>
          </c:xVal>
          <c:yVal>
            <c:numRef>
              <c:f>amphibole!$BC$15:$BC$20</c:f>
              <c:numCache>
                <c:formatCode>#,##0.00\ _€;[Red]\-#,##0.00\ _€</c:formatCode>
                <c:ptCount val="6"/>
                <c:pt idx="0">
                  <c:v>1.8028178847804881</c:v>
                </c:pt>
                <c:pt idx="1">
                  <c:v>1.6451719360773707</c:v>
                </c:pt>
                <c:pt idx="2">
                  <c:v>1.8338883798736658</c:v>
                </c:pt>
                <c:pt idx="3">
                  <c:v>1.8728023338286031</c:v>
                </c:pt>
                <c:pt idx="4">
                  <c:v>1.7010161804049897</c:v>
                </c:pt>
                <c:pt idx="5">
                  <c:v>1.5524088834950103</c:v>
                </c:pt>
              </c:numCache>
            </c:numRef>
          </c:yVal>
        </c:ser>
        <c:ser>
          <c:idx val="4"/>
          <c:order val="4"/>
          <c:tx>
            <c:v>prg</c:v>
          </c:tx>
          <c:spPr>
            <a:ln w="28575">
              <a:solidFill>
                <a:schemeClr val="bg1"/>
              </a:solidFill>
            </a:ln>
          </c:spPr>
          <c:marker>
            <c:symbol val="square"/>
            <c:size val="1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amphibole!$BB$21</c:f>
              <c:numCache>
                <c:formatCode>#,##0.00\ _€;[Red]\-#,##0.00\ _€</c:formatCode>
                <c:ptCount val="1"/>
                <c:pt idx="0">
                  <c:v>1.2085838827921598</c:v>
                </c:pt>
              </c:numCache>
            </c:numRef>
          </c:xVal>
          <c:yVal>
            <c:numRef>
              <c:f>amphibole!$BC$21</c:f>
              <c:numCache>
                <c:formatCode>#,##0.00\ _€;[Red]\-#,##0.00\ _€</c:formatCode>
                <c:ptCount val="1"/>
                <c:pt idx="0">
                  <c:v>2.0086515780031347</c:v>
                </c:pt>
              </c:numCache>
            </c:numRef>
          </c:yVal>
        </c:ser>
        <c:ser>
          <c:idx val="6"/>
          <c:order val="5"/>
          <c:tx>
            <c:v>brs</c:v>
          </c:tx>
          <c:spPr>
            <a:ln w="28575">
              <a:noFill/>
            </a:ln>
          </c:spPr>
          <c:marker>
            <c:symbol val="square"/>
            <c:size val="9"/>
            <c:spPr>
              <a:solidFill>
                <a:schemeClr val="bg1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amphibole!$BB$53:$BB$63</c:f>
              <c:numCache>
                <c:formatCode>#,##0.00\ _€;[Red]\-#,##0.00\ _€</c:formatCode>
                <c:ptCount val="11"/>
                <c:pt idx="0">
                  <c:v>1.1299110584265459</c:v>
                </c:pt>
                <c:pt idx="1">
                  <c:v>0.99932248005633251</c:v>
                </c:pt>
                <c:pt idx="2">
                  <c:v>1.1040474116161769</c:v>
                </c:pt>
                <c:pt idx="3">
                  <c:v>1.1239708159480761</c:v>
                </c:pt>
                <c:pt idx="4">
                  <c:v>1.3502477293637556</c:v>
                </c:pt>
                <c:pt idx="5">
                  <c:v>1.2591425881456046</c:v>
                </c:pt>
                <c:pt idx="6">
                  <c:v>1.0422870753654938</c:v>
                </c:pt>
                <c:pt idx="7">
                  <c:v>1.3189239770405075</c:v>
                </c:pt>
                <c:pt idx="8">
                  <c:v>1.2962478458517706</c:v>
                </c:pt>
                <c:pt idx="9">
                  <c:v>1.1889666589137986</c:v>
                </c:pt>
                <c:pt idx="10">
                  <c:v>1.2037461363199822</c:v>
                </c:pt>
              </c:numCache>
            </c:numRef>
          </c:xVal>
          <c:yVal>
            <c:numRef>
              <c:f>amphibole!$BC$53:$BC$63</c:f>
              <c:numCache>
                <c:formatCode>#,##0.00\ _€;[Red]\-#,##0.00\ _€</c:formatCode>
                <c:ptCount val="11"/>
                <c:pt idx="0">
                  <c:v>0.57142366852050319</c:v>
                </c:pt>
                <c:pt idx="1">
                  <c:v>0.52985501296694171</c:v>
                </c:pt>
                <c:pt idx="2">
                  <c:v>0.60584351261526503</c:v>
                </c:pt>
                <c:pt idx="3">
                  <c:v>0.5793470930473994</c:v>
                </c:pt>
                <c:pt idx="4">
                  <c:v>1.1014773353660692</c:v>
                </c:pt>
                <c:pt idx="5">
                  <c:v>0.81958704819448158</c:v>
                </c:pt>
                <c:pt idx="6">
                  <c:v>0.62854768920046933</c:v>
                </c:pt>
                <c:pt idx="7">
                  <c:v>0.70447039345441809</c:v>
                </c:pt>
                <c:pt idx="8">
                  <c:v>0.61669339791975641</c:v>
                </c:pt>
                <c:pt idx="9">
                  <c:v>0.68158058950068945</c:v>
                </c:pt>
                <c:pt idx="10">
                  <c:v>0.65827210839587469</c:v>
                </c:pt>
              </c:numCache>
            </c:numRef>
          </c:yVal>
        </c:ser>
        <c:ser>
          <c:idx val="7"/>
          <c:order val="6"/>
          <c:tx>
            <c:v>brs</c:v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92D050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amphibole!$BB$64:$BB$69</c:f>
              <c:numCache>
                <c:formatCode>#,##0.00\ _€;[Red]\-#,##0.00\ _€</c:formatCode>
                <c:ptCount val="6"/>
                <c:pt idx="0">
                  <c:v>1.2948963792585175</c:v>
                </c:pt>
                <c:pt idx="1">
                  <c:v>1.265720126961374</c:v>
                </c:pt>
                <c:pt idx="2">
                  <c:v>1.2889558215199259</c:v>
                </c:pt>
                <c:pt idx="3">
                  <c:v>1.2929468787534981</c:v>
                </c:pt>
                <c:pt idx="4">
                  <c:v>1.1839761436368779</c:v>
                </c:pt>
                <c:pt idx="5">
                  <c:v>1.3226584883664005</c:v>
                </c:pt>
              </c:numCache>
            </c:numRef>
          </c:xVal>
          <c:yVal>
            <c:numRef>
              <c:f>amphibole!$BC$64:$BC$69</c:f>
              <c:numCache>
                <c:formatCode>#,##0.00\ _€;[Red]\-#,##0.00\ _€</c:formatCode>
                <c:ptCount val="6"/>
                <c:pt idx="0">
                  <c:v>1.0305756592196698</c:v>
                </c:pt>
                <c:pt idx="1">
                  <c:v>0.86340638158232963</c:v>
                </c:pt>
                <c:pt idx="2">
                  <c:v>0.94634540798097522</c:v>
                </c:pt>
                <c:pt idx="3">
                  <c:v>0.70192642570832486</c:v>
                </c:pt>
                <c:pt idx="4">
                  <c:v>0.66410184615026591</c:v>
                </c:pt>
                <c:pt idx="5">
                  <c:v>0.63603932575225386</c:v>
                </c:pt>
              </c:numCache>
            </c:numRef>
          </c:yVal>
        </c:ser>
        <c:ser>
          <c:idx val="8"/>
          <c:order val="7"/>
          <c:tx>
            <c:v>mg-tmt</c:v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ACC8EA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amphibole!$BB$70:$BB$71</c:f>
              <c:numCache>
                <c:formatCode>#,##0.00\ _€;[Red]\-#,##0.00\ _€</c:formatCode>
                <c:ptCount val="2"/>
                <c:pt idx="0">
                  <c:v>1.3471932413521819</c:v>
                </c:pt>
                <c:pt idx="1">
                  <c:v>1.3138925171681879</c:v>
                </c:pt>
              </c:numCache>
            </c:numRef>
          </c:xVal>
          <c:yVal>
            <c:numRef>
              <c:f>amphibole!$BC$70:$BC$71</c:f>
              <c:numCache>
                <c:formatCode>#,##0.00\ _€;[Red]\-#,##0.00\ _€</c:formatCode>
                <c:ptCount val="2"/>
                <c:pt idx="0">
                  <c:v>2.0652426277506661</c:v>
                </c:pt>
                <c:pt idx="1">
                  <c:v>2.1469640706845414</c:v>
                </c:pt>
              </c:numCache>
            </c:numRef>
          </c:yVal>
        </c:ser>
        <c:ser>
          <c:idx val="10"/>
          <c:order val="8"/>
          <c:tx>
            <c:v>vein mineral</c:v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ysClr val="window" lastClr="FFFFFF"/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amphibole!$BE$44</c:f>
              <c:numCache>
                <c:formatCode>General_)</c:formatCode>
                <c:ptCount val="1"/>
              </c:numCache>
            </c:numRef>
          </c:xVal>
          <c:yVal>
            <c:numRef>
              <c:f>amphibole!$BE$43</c:f>
              <c:numCache>
                <c:formatCode>General_)</c:formatCode>
                <c:ptCount val="1"/>
              </c:numCache>
            </c:numRef>
          </c:yVal>
        </c:ser>
        <c:ser>
          <c:idx val="9"/>
          <c:order val="9"/>
          <c:tx>
            <c:v>"eclogitic" mineral</c:v>
          </c:tx>
          <c:spPr>
            <a:ln w="28575">
              <a:noFill/>
            </a:ln>
          </c:spPr>
          <c:marker>
            <c:symbol val="square"/>
            <c:size val="11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amphibole!$BE$42</c:f>
              <c:numCache>
                <c:formatCode>General_)</c:formatCode>
                <c:ptCount val="1"/>
              </c:numCache>
            </c:numRef>
          </c:xVal>
          <c:yVal>
            <c:numRef>
              <c:f>amphibole!$BF$42</c:f>
              <c:numCache>
                <c:formatCode>General_)</c:formatCode>
                <c:ptCount val="1"/>
              </c:numCache>
            </c:numRef>
          </c:yVal>
        </c:ser>
        <c:ser>
          <c:idx val="5"/>
          <c:order val="10"/>
          <c:tx>
            <c:v>"eclogitic" mineral (secondary)</c:v>
          </c:tx>
          <c:spPr>
            <a:ln w="28575">
              <a:noFill/>
            </a:ln>
          </c:spPr>
          <c:marker>
            <c:symbol val="diamond"/>
            <c:size val="13"/>
            <c:spPr>
              <a:solidFill>
                <a:schemeClr val="bg1"/>
              </a:solidFill>
              <a:ln w="6350">
                <a:solidFill>
                  <a:sysClr val="windowText" lastClr="000000"/>
                </a:solidFill>
              </a:ln>
            </c:spPr>
          </c:marker>
          <c:xVal>
            <c:numRef>
              <c:f>amphibole!$BE$41</c:f>
              <c:numCache>
                <c:formatCode>General_)</c:formatCode>
                <c:ptCount val="1"/>
              </c:numCache>
            </c:numRef>
          </c:xVal>
          <c:yVal>
            <c:numRef>
              <c:f>amphibole!$BF$41</c:f>
              <c:numCache>
                <c:formatCode>General_)</c:formatCode>
                <c:ptCount val="1"/>
              </c:numCache>
            </c:numRef>
          </c:yVal>
        </c:ser>
        <c:ser>
          <c:idx val="11"/>
          <c:order val="11"/>
          <c:tx>
            <c:v>transition zone</c:v>
          </c:tx>
          <c:spPr>
            <a:ln w="28575">
              <a:noFill/>
            </a:ln>
          </c:spPr>
          <c:marker>
            <c:symbol val="triangle"/>
            <c:size val="12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</c:spPr>
          </c:marker>
          <c:xVal>
            <c:numRef>
              <c:f>amphibole!$BF$41</c:f>
              <c:numCache>
                <c:formatCode>General_)</c:formatCode>
                <c:ptCount val="1"/>
              </c:numCache>
            </c:numRef>
          </c:xVal>
          <c:yVal>
            <c:numRef>
              <c:f>amphibole!$BF$41</c:f>
              <c:numCache>
                <c:formatCode>General_)</c:formatCode>
                <c:ptCount val="1"/>
              </c:numCache>
            </c:numRef>
          </c:yVal>
        </c:ser>
        <c:ser>
          <c:idx val="12"/>
          <c:order val="12"/>
          <c:tx>
            <c:v>SHUANGHE amphiboles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ysClr val="window" lastClr="FFFFFF"/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xVal>
            <c:numRef>
              <c:f>amphibole!$BB$26:$BB$50</c:f>
              <c:numCache>
                <c:formatCode>#,##0.00\ _€;[Red]\-#,##0.00\ _€</c:formatCode>
                <c:ptCount val="25"/>
                <c:pt idx="0">
                  <c:v>0.11592653403887584</c:v>
                </c:pt>
                <c:pt idx="1">
                  <c:v>0.12186356626627189</c:v>
                </c:pt>
                <c:pt idx="2">
                  <c:v>0</c:v>
                </c:pt>
                <c:pt idx="3">
                  <c:v>0</c:v>
                </c:pt>
                <c:pt idx="4">
                  <c:v>7.0681019749778765E-2</c:v>
                </c:pt>
                <c:pt idx="5">
                  <c:v>0.1298305571035982</c:v>
                </c:pt>
                <c:pt idx="6">
                  <c:v>8.692851471913686E-2</c:v>
                </c:pt>
                <c:pt idx="7">
                  <c:v>7.2760392257441575E-2</c:v>
                </c:pt>
                <c:pt idx="8">
                  <c:v>8.9387323889975598E-2</c:v>
                </c:pt>
                <c:pt idx="9">
                  <c:v>8.8582258529464025E-2</c:v>
                </c:pt>
                <c:pt idx="10">
                  <c:v>0.11963186281012586</c:v>
                </c:pt>
                <c:pt idx="11">
                  <c:v>1.01</c:v>
                </c:pt>
                <c:pt idx="12">
                  <c:v>0.95981182850089175</c:v>
                </c:pt>
                <c:pt idx="13">
                  <c:v>0.8528063222836173</c:v>
                </c:pt>
                <c:pt idx="14">
                  <c:v>0.7283371381542133</c:v>
                </c:pt>
                <c:pt idx="15">
                  <c:v>0.75648467898084681</c:v>
                </c:pt>
                <c:pt idx="16">
                  <c:v>1.2902229001366057</c:v>
                </c:pt>
                <c:pt idx="17">
                  <c:v>1.2431079900979172</c:v>
                </c:pt>
                <c:pt idx="18">
                  <c:v>0.96177700623416107</c:v>
                </c:pt>
                <c:pt idx="19">
                  <c:v>0.74931700488553077</c:v>
                </c:pt>
                <c:pt idx="20">
                  <c:v>0.79645147308883946</c:v>
                </c:pt>
                <c:pt idx="21">
                  <c:v>0.85518892119557566</c:v>
                </c:pt>
                <c:pt idx="22">
                  <c:v>0.86827439936664019</c:v>
                </c:pt>
                <c:pt idx="23">
                  <c:v>0.72522595483910046</c:v>
                </c:pt>
                <c:pt idx="24">
                  <c:v>0.72102887650336345</c:v>
                </c:pt>
              </c:numCache>
            </c:numRef>
          </c:xVal>
          <c:yVal>
            <c:numRef>
              <c:f>amphibole!$BC$26:$BC$50</c:f>
              <c:numCache>
                <c:formatCode>#,##0.00\ _€;[Red]\-#,##0.00\ _€</c:formatCode>
                <c:ptCount val="25"/>
                <c:pt idx="0">
                  <c:v>0.24867139227912105</c:v>
                </c:pt>
                <c:pt idx="1">
                  <c:v>0.21873435884040138</c:v>
                </c:pt>
                <c:pt idx="2">
                  <c:v>8.7377857055018104E-2</c:v>
                </c:pt>
                <c:pt idx="3">
                  <c:v>5.5547088078036211E-3</c:v>
                </c:pt>
                <c:pt idx="4">
                  <c:v>0.16150079161429076</c:v>
                </c:pt>
                <c:pt idx="5">
                  <c:v>0.32240287892200037</c:v>
                </c:pt>
                <c:pt idx="6">
                  <c:v>0.22377208445689689</c:v>
                </c:pt>
                <c:pt idx="7">
                  <c:v>0.16708490610338966</c:v>
                </c:pt>
                <c:pt idx="8">
                  <c:v>0.1794443977180249</c:v>
                </c:pt>
                <c:pt idx="9">
                  <c:v>0.27687786825177518</c:v>
                </c:pt>
                <c:pt idx="10">
                  <c:v>0.23772299328014501</c:v>
                </c:pt>
                <c:pt idx="11">
                  <c:v>1.9882403478547008</c:v>
                </c:pt>
                <c:pt idx="12">
                  <c:v>2.0338840104793361</c:v>
                </c:pt>
                <c:pt idx="13">
                  <c:v>1.8325008728322185</c:v>
                </c:pt>
                <c:pt idx="14">
                  <c:v>1.5751532189575261</c:v>
                </c:pt>
                <c:pt idx="15">
                  <c:v>1.8235208333090309</c:v>
                </c:pt>
                <c:pt idx="16">
                  <c:v>1.8784551562756739</c:v>
                </c:pt>
                <c:pt idx="17">
                  <c:v>1.9353280442667851</c:v>
                </c:pt>
                <c:pt idx="18">
                  <c:v>1.217296453860758</c:v>
                </c:pt>
                <c:pt idx="19">
                  <c:v>0.92441519450323728</c:v>
                </c:pt>
                <c:pt idx="20">
                  <c:v>1.0073297934330441</c:v>
                </c:pt>
                <c:pt idx="21">
                  <c:v>1.040745787830005</c:v>
                </c:pt>
                <c:pt idx="22">
                  <c:v>1.1466467620538872</c:v>
                </c:pt>
                <c:pt idx="23">
                  <c:v>0.94027724228398135</c:v>
                </c:pt>
                <c:pt idx="24">
                  <c:v>1.1283372326118579</c:v>
                </c:pt>
              </c:numCache>
            </c:numRef>
          </c:yVal>
        </c:ser>
        <c:ser>
          <c:idx val="13"/>
          <c:order val="13"/>
          <c:tx>
            <c:v>x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xVal>
            <c:numRef>
              <c:f>amphibole!$BB$72:$BB$117</c:f>
              <c:numCache>
                <c:formatCode>#,##0.00\ _€;[Red]\-#,##0.00\ _€</c:formatCode>
                <c:ptCount val="46"/>
                <c:pt idx="0">
                  <c:v>0.9962859168957694</c:v>
                </c:pt>
                <c:pt idx="1">
                  <c:v>1.062732607947781</c:v>
                </c:pt>
                <c:pt idx="2">
                  <c:v>1.0075585037129777</c:v>
                </c:pt>
                <c:pt idx="3">
                  <c:v>0.91814293026325933</c:v>
                </c:pt>
                <c:pt idx="4">
                  <c:v>0.99671814018952642</c:v>
                </c:pt>
                <c:pt idx="5">
                  <c:v>1.1291935771487231</c:v>
                </c:pt>
                <c:pt idx="6">
                  <c:v>1.1040891991501216</c:v>
                </c:pt>
                <c:pt idx="7">
                  <c:v>1.0785798243389062</c:v>
                </c:pt>
                <c:pt idx="8">
                  <c:v>0.97868237751956833</c:v>
                </c:pt>
                <c:pt idx="9">
                  <c:v>1.2030613034010358</c:v>
                </c:pt>
                <c:pt idx="10">
                  <c:v>1.2626304314130623</c:v>
                </c:pt>
                <c:pt idx="11">
                  <c:v>1.1726417962027789</c:v>
                </c:pt>
                <c:pt idx="12">
                  <c:v>1.1617824038137954</c:v>
                </c:pt>
                <c:pt idx="13">
                  <c:v>1.0255194822911329</c:v>
                </c:pt>
                <c:pt idx="14">
                  <c:v>1.1862835432790413</c:v>
                </c:pt>
                <c:pt idx="15">
                  <c:v>1.0059201178700754</c:v>
                </c:pt>
                <c:pt idx="16">
                  <c:v>0.88080747008577198</c:v>
                </c:pt>
                <c:pt idx="17">
                  <c:v>0.94564544711504217</c:v>
                </c:pt>
                <c:pt idx="18">
                  <c:v>0.9926062308274779</c:v>
                </c:pt>
                <c:pt idx="19">
                  <c:v>0.96089686819289255</c:v>
                </c:pt>
                <c:pt idx="20">
                  <c:v>0.94323110754466166</c:v>
                </c:pt>
                <c:pt idx="21">
                  <c:v>0.99995474651852767</c:v>
                </c:pt>
                <c:pt idx="22">
                  <c:v>1.095236243812272</c:v>
                </c:pt>
                <c:pt idx="23">
                  <c:v>1.0197917545782149</c:v>
                </c:pt>
                <c:pt idx="24">
                  <c:v>1.0092578513706725</c:v>
                </c:pt>
                <c:pt idx="25">
                  <c:v>1.0365657575924403</c:v>
                </c:pt>
                <c:pt idx="26">
                  <c:v>1.0624369026308211</c:v>
                </c:pt>
                <c:pt idx="27">
                  <c:v>1.1011682153892106</c:v>
                </c:pt>
                <c:pt idx="28">
                  <c:v>1.1419862349052303</c:v>
                </c:pt>
                <c:pt idx="29">
                  <c:v>1.099530229610544</c:v>
                </c:pt>
                <c:pt idx="30">
                  <c:v>1.1858089262270939</c:v>
                </c:pt>
                <c:pt idx="31">
                  <c:v>1.2316560331251902</c:v>
                </c:pt>
                <c:pt idx="32">
                  <c:v>1.0766348043166634</c:v>
                </c:pt>
                <c:pt idx="33">
                  <c:v>1.1494006925621865</c:v>
                </c:pt>
                <c:pt idx="34">
                  <c:v>1.2306712076916348</c:v>
                </c:pt>
                <c:pt idx="35">
                  <c:v>0.99103009679328824</c:v>
                </c:pt>
                <c:pt idx="36">
                  <c:v>1.0099195954236659</c:v>
                </c:pt>
                <c:pt idx="37">
                  <c:v>0.97336996520482522</c:v>
                </c:pt>
                <c:pt idx="38">
                  <c:v>1.0980867453365803</c:v>
                </c:pt>
                <c:pt idx="39">
                  <c:v>1.0323928917775196</c:v>
                </c:pt>
                <c:pt idx="40">
                  <c:v>0.96655992775033783</c:v>
                </c:pt>
                <c:pt idx="41">
                  <c:v>1.1452584869869471</c:v>
                </c:pt>
                <c:pt idx="42">
                  <c:v>1.2517168619073655</c:v>
                </c:pt>
                <c:pt idx="43">
                  <c:v>1.2588555623640572</c:v>
                </c:pt>
                <c:pt idx="44">
                  <c:v>1.3805535403125806</c:v>
                </c:pt>
                <c:pt idx="45">
                  <c:v>1.3777679894066555</c:v>
                </c:pt>
              </c:numCache>
            </c:numRef>
          </c:xVal>
          <c:yVal>
            <c:numRef>
              <c:f>amphibole!$BC$72:$BC$117</c:f>
              <c:numCache>
                <c:formatCode>#,##0.00\ _€;[Red]\-#,##0.00\ _€</c:formatCode>
                <c:ptCount val="46"/>
                <c:pt idx="0">
                  <c:v>0.74261239744935725</c:v>
                </c:pt>
                <c:pt idx="1">
                  <c:v>0.73765100609465861</c:v>
                </c:pt>
                <c:pt idx="2">
                  <c:v>0.74215652011806466</c:v>
                </c:pt>
                <c:pt idx="3">
                  <c:v>1.0706433402669537</c:v>
                </c:pt>
                <c:pt idx="4">
                  <c:v>0.866539776971746</c:v>
                </c:pt>
                <c:pt idx="5">
                  <c:v>0.74283702562689591</c:v>
                </c:pt>
                <c:pt idx="6">
                  <c:v>0.66030210236292763</c:v>
                </c:pt>
                <c:pt idx="7">
                  <c:v>1.3314960450573654</c:v>
                </c:pt>
                <c:pt idx="8">
                  <c:v>1.315290189216241</c:v>
                </c:pt>
                <c:pt idx="9">
                  <c:v>1.2285615424969674</c:v>
                </c:pt>
                <c:pt idx="10">
                  <c:v>1.1348502103029263</c:v>
                </c:pt>
                <c:pt idx="11">
                  <c:v>1.2595781147474812</c:v>
                </c:pt>
                <c:pt idx="12">
                  <c:v>1.3366786698609392</c:v>
                </c:pt>
                <c:pt idx="13">
                  <c:v>1.0877580431370317</c:v>
                </c:pt>
                <c:pt idx="14">
                  <c:v>0.77844010366658178</c:v>
                </c:pt>
                <c:pt idx="15">
                  <c:v>0.94652231369107565</c:v>
                </c:pt>
                <c:pt idx="16">
                  <c:v>0.91812941854520602</c:v>
                </c:pt>
                <c:pt idx="17">
                  <c:v>0.85287902546228445</c:v>
                </c:pt>
                <c:pt idx="18">
                  <c:v>0.79223939925660503</c:v>
                </c:pt>
                <c:pt idx="19">
                  <c:v>0.8882329119757868</c:v>
                </c:pt>
                <c:pt idx="20">
                  <c:v>0.8771818526096764</c:v>
                </c:pt>
                <c:pt idx="21">
                  <c:v>0.7803450442984996</c:v>
                </c:pt>
                <c:pt idx="22">
                  <c:v>0.8076157579987715</c:v>
                </c:pt>
                <c:pt idx="23">
                  <c:v>0.79184251946985729</c:v>
                </c:pt>
                <c:pt idx="24">
                  <c:v>1.0483170496381984</c:v>
                </c:pt>
                <c:pt idx="25">
                  <c:v>1.0990745861418736</c:v>
                </c:pt>
                <c:pt idx="26">
                  <c:v>0.77765070307896877</c:v>
                </c:pt>
                <c:pt idx="27">
                  <c:v>0.74418605897439605</c:v>
                </c:pt>
                <c:pt idx="28">
                  <c:v>0.72490924622313369</c:v>
                </c:pt>
                <c:pt idx="29">
                  <c:v>0.75489219116151407</c:v>
                </c:pt>
                <c:pt idx="30">
                  <c:v>0.75554428960642372</c:v>
                </c:pt>
                <c:pt idx="31">
                  <c:v>0.78554169466388668</c:v>
                </c:pt>
                <c:pt idx="32">
                  <c:v>0.78871261967627149</c:v>
                </c:pt>
                <c:pt idx="33">
                  <c:v>0.74464843154874316</c:v>
                </c:pt>
                <c:pt idx="34">
                  <c:v>0.7888992702409805</c:v>
                </c:pt>
                <c:pt idx="35">
                  <c:v>0.87933199041705024</c:v>
                </c:pt>
                <c:pt idx="36">
                  <c:v>0.83232954397328651</c:v>
                </c:pt>
                <c:pt idx="37">
                  <c:v>0.76876927739600998</c:v>
                </c:pt>
                <c:pt idx="38">
                  <c:v>1.0957840106205863</c:v>
                </c:pt>
                <c:pt idx="39">
                  <c:v>1.209093893427891</c:v>
                </c:pt>
                <c:pt idx="40">
                  <c:v>1.4674467269627938</c:v>
                </c:pt>
                <c:pt idx="41">
                  <c:v>1.4875860674292829</c:v>
                </c:pt>
                <c:pt idx="42">
                  <c:v>1.7345805882663141</c:v>
                </c:pt>
                <c:pt idx="43">
                  <c:v>1.8932294102094884</c:v>
                </c:pt>
                <c:pt idx="44">
                  <c:v>1.7439848932387987</c:v>
                </c:pt>
                <c:pt idx="45">
                  <c:v>1.9918790617885858</c:v>
                </c:pt>
              </c:numCache>
            </c:numRef>
          </c:yVal>
        </c:ser>
        <c:axId val="116862336"/>
        <c:axId val="116963968"/>
      </c:scatterChart>
      <c:valAx>
        <c:axId val="116862336"/>
        <c:scaling>
          <c:orientation val="minMax"/>
          <c:max val="1.4"/>
          <c:min val="0.4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400" b="1" i="0" strike="noStrike">
                    <a:solidFill>
                      <a:srgbClr val="000000"/>
                    </a:solidFill>
                    <a:latin typeface="Zap"/>
                  </a:rPr>
                  <a:t>Na+K </a:t>
                </a:r>
                <a:r>
                  <a:rPr lang="de-DE" sz="1400" b="0" i="0" strike="noStrike">
                    <a:solidFill>
                      <a:srgbClr val="000000"/>
                    </a:solidFill>
                    <a:latin typeface="Zap"/>
                  </a:rPr>
                  <a:t>[pfu]</a:t>
                </a:r>
              </a:p>
            </c:rich>
          </c:tx>
          <c:layout>
            <c:manualLayout>
              <c:xMode val="edge"/>
              <c:yMode val="edge"/>
              <c:x val="0.47482965792066761"/>
              <c:y val="0.93413113336966569"/>
            </c:manualLayout>
          </c:layout>
        </c:title>
        <c:numFmt formatCode="#,##0.0" sourceLinked="0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Zap"/>
                <a:ea typeface="Zap"/>
                <a:cs typeface="Zap"/>
              </a:defRPr>
            </a:pPr>
            <a:endParaRPr lang="de-DE"/>
          </a:p>
        </c:txPr>
        <c:crossAx val="116963968"/>
        <c:crosses val="autoZero"/>
        <c:crossBetween val="midCat"/>
        <c:majorUnit val="0.2"/>
      </c:valAx>
      <c:valAx>
        <c:axId val="116963968"/>
        <c:scaling>
          <c:orientation val="minMax"/>
          <c:min val="0.5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400" b="1" i="0" strike="noStrike" baseline="30000">
                    <a:solidFill>
                      <a:srgbClr val="000000"/>
                    </a:solidFill>
                    <a:latin typeface="Zap"/>
                  </a:rPr>
                  <a:t>[4]</a:t>
                </a:r>
                <a:r>
                  <a:rPr lang="de-DE" sz="1400" b="1" i="0" strike="noStrike">
                    <a:solidFill>
                      <a:srgbClr val="000000"/>
                    </a:solidFill>
                    <a:latin typeface="Zap"/>
                  </a:rPr>
                  <a:t>Al</a:t>
                </a:r>
                <a:r>
                  <a:rPr lang="de-DE" sz="1400" b="1" i="0" strike="noStrike" baseline="30000">
                    <a:solidFill>
                      <a:srgbClr val="000000"/>
                    </a:solidFill>
                    <a:latin typeface="Zap"/>
                  </a:rPr>
                  <a:t> </a:t>
                </a:r>
                <a:r>
                  <a:rPr lang="de-DE" sz="1400" b="0" i="0" strike="noStrike">
                    <a:solidFill>
                      <a:srgbClr val="000000"/>
                    </a:solidFill>
                    <a:latin typeface="Zap"/>
                  </a:rPr>
                  <a:t>[pfu]</a:t>
                </a:r>
              </a:p>
            </c:rich>
          </c:tx>
          <c:layout>
            <c:manualLayout>
              <c:xMode val="edge"/>
              <c:yMode val="edge"/>
              <c:x val="0"/>
              <c:y val="0.34258696183263576"/>
            </c:manualLayout>
          </c:layout>
        </c:title>
        <c:numFmt formatCode="#,##0.0" sourceLinked="0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Zap" pitchFamily="34" charset="0"/>
              </a:defRPr>
            </a:pPr>
            <a:endParaRPr lang="de-DE"/>
          </a:p>
        </c:txPr>
        <c:crossAx val="116862336"/>
        <c:crosses val="autoZero"/>
        <c:crossBetween val="midCat"/>
        <c:majorUnit val="0.60000000000000064"/>
      </c:valAx>
      <c:spPr>
        <a:ln w="3175">
          <a:solidFill>
            <a:schemeClr val="tx1"/>
          </a:solidFill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0"/>
        <c:delete val="1"/>
      </c:legendEntry>
      <c:legendEntry>
        <c:idx val="1"/>
        <c:delete val="1"/>
      </c:legendEntry>
      <c:legendEntry>
        <c:idx val="10"/>
        <c:delete val="1"/>
      </c:legendEntry>
      <c:legendEntry>
        <c:idx val="12"/>
        <c:txPr>
          <a:bodyPr/>
          <a:lstStyle/>
          <a:p>
            <a:pPr>
              <a:defRPr sz="1200">
                <a:solidFill>
                  <a:schemeClr val="bg1">
                    <a:lumMod val="65000"/>
                  </a:schemeClr>
                </a:solidFill>
                <a:latin typeface="Zap" pitchFamily="34" charset="0"/>
              </a:defRPr>
            </a:pPr>
            <a:endParaRPr lang="de-DE"/>
          </a:p>
        </c:txPr>
      </c:legendEntry>
      <c:legendEntry>
        <c:idx val="13"/>
        <c:delete val="1"/>
      </c:legendEntry>
      <c:layout>
        <c:manualLayout>
          <c:xMode val="edge"/>
          <c:yMode val="edge"/>
          <c:x val="0.11866882918704932"/>
          <c:y val="0.60943604006539753"/>
          <c:w val="0.32975017657676531"/>
          <c:h val="0.23073760171386692"/>
        </c:manualLayout>
      </c:layout>
      <c:overlay val="1"/>
      <c:txPr>
        <a:bodyPr/>
        <a:lstStyle/>
        <a:p>
          <a:pPr>
            <a:defRPr sz="1200">
              <a:latin typeface="Zap" pitchFamily="34" charset="0"/>
            </a:defRPr>
          </a:pPr>
          <a:endParaRPr lang="de-DE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2400">
                <a:latin typeface="Zap" pitchFamily="34" charset="0"/>
              </a:defRPr>
            </a:pPr>
            <a:r>
              <a:rPr lang="en-US" sz="2400">
                <a:latin typeface="Zap" pitchFamily="34" charset="0"/>
              </a:rPr>
              <a:t>Shuanghe</a:t>
            </a:r>
          </a:p>
        </c:rich>
      </c:tx>
      <c:layout>
        <c:manualLayout>
          <c:xMode val="edge"/>
          <c:yMode val="edge"/>
          <c:x val="0.13246671121184728"/>
          <c:y val="4.0624897964309487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48087455223923"/>
          <c:y val="3.8277556675151245E-2"/>
          <c:w val="0.85025027481076043"/>
          <c:h val="0.8205751212235548"/>
        </c:manualLayout>
      </c:layout>
      <c:scatterChart>
        <c:scatterStyle val="lineMarker"/>
        <c:ser>
          <c:idx val="1"/>
          <c:order val="0"/>
          <c:tx>
            <c:v>mg-hs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amphibole!$BB$37:$BB$38</c:f>
              <c:numCache>
                <c:formatCode>#,##0.00\ _€;[Red]\-#,##0.00\ _€</c:formatCode>
                <c:ptCount val="2"/>
                <c:pt idx="0">
                  <c:v>1.01</c:v>
                </c:pt>
                <c:pt idx="1">
                  <c:v>0.95981182850089175</c:v>
                </c:pt>
              </c:numCache>
            </c:numRef>
          </c:xVal>
          <c:yVal>
            <c:numRef>
              <c:f>amphibole!$BC$37:$BC$38</c:f>
              <c:numCache>
                <c:formatCode>#,##0.00\ _€;[Red]\-#,##0.00\ _€</c:formatCode>
                <c:ptCount val="2"/>
                <c:pt idx="0">
                  <c:v>1.9882403478547008</c:v>
                </c:pt>
                <c:pt idx="1">
                  <c:v>2.0338840104793361</c:v>
                </c:pt>
              </c:numCache>
            </c:numRef>
          </c:yVal>
        </c:ser>
        <c:ser>
          <c:idx val="2"/>
          <c:order val="1"/>
          <c:tx>
            <c:v>prg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amphibole!$BB$39:$BB$41</c:f>
              <c:numCache>
                <c:formatCode>#,##0.00\ _€;[Red]\-#,##0.00\ _€</c:formatCode>
                <c:ptCount val="3"/>
                <c:pt idx="0">
                  <c:v>0.8528063222836173</c:v>
                </c:pt>
                <c:pt idx="1">
                  <c:v>0.7283371381542133</c:v>
                </c:pt>
                <c:pt idx="2">
                  <c:v>0.75648467898084681</c:v>
                </c:pt>
              </c:numCache>
            </c:numRef>
          </c:xVal>
          <c:yVal>
            <c:numRef>
              <c:f>amphibole!$BC$39:$BC$41</c:f>
              <c:numCache>
                <c:formatCode>#,##0.00\ _€;[Red]\-#,##0.00\ _€</c:formatCode>
                <c:ptCount val="3"/>
                <c:pt idx="0">
                  <c:v>1.8325008728322185</c:v>
                </c:pt>
                <c:pt idx="1">
                  <c:v>1.5751532189575261</c:v>
                </c:pt>
                <c:pt idx="2">
                  <c:v>1.8235208333090309</c:v>
                </c:pt>
              </c:numCache>
            </c:numRef>
          </c:yVal>
        </c:ser>
        <c:ser>
          <c:idx val="3"/>
          <c:order val="2"/>
          <c:tx>
            <c:v>prg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amphibole!$BB$42:$BB$43</c:f>
              <c:numCache>
                <c:formatCode>#,##0.00\ _€;[Red]\-#,##0.00\ _€</c:formatCode>
                <c:ptCount val="2"/>
                <c:pt idx="0">
                  <c:v>1.2902229001366057</c:v>
                </c:pt>
                <c:pt idx="1">
                  <c:v>1.2431079900979172</c:v>
                </c:pt>
              </c:numCache>
            </c:numRef>
          </c:xVal>
          <c:yVal>
            <c:numRef>
              <c:f>amphibole!$BC$42:$BC$43</c:f>
              <c:numCache>
                <c:formatCode>#,##0.00\ _€;[Red]\-#,##0.00\ _€</c:formatCode>
                <c:ptCount val="2"/>
                <c:pt idx="0">
                  <c:v>1.8784551562756739</c:v>
                </c:pt>
                <c:pt idx="1">
                  <c:v>1.9353280442667851</c:v>
                </c:pt>
              </c:numCache>
            </c:numRef>
          </c:yVal>
        </c:ser>
        <c:ser>
          <c:idx val="4"/>
          <c:order val="3"/>
          <c:tx>
            <c:v>mg-hbl</c:v>
          </c:tx>
          <c:spPr>
            <a:ln w="28575">
              <a:noFill/>
            </a:ln>
          </c:spPr>
          <c:marker>
            <c:symbol val="square"/>
            <c:size val="9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amphibole!$BB$44:$BB$50</c:f>
              <c:numCache>
                <c:formatCode>#,##0.00\ _€;[Red]\-#,##0.00\ _€</c:formatCode>
                <c:ptCount val="7"/>
                <c:pt idx="0">
                  <c:v>0.96177700623416107</c:v>
                </c:pt>
                <c:pt idx="1">
                  <c:v>0.74931700488553077</c:v>
                </c:pt>
                <c:pt idx="2">
                  <c:v>0.79645147308883946</c:v>
                </c:pt>
                <c:pt idx="3">
                  <c:v>0.85518892119557566</c:v>
                </c:pt>
                <c:pt idx="4">
                  <c:v>0.86827439936664019</c:v>
                </c:pt>
                <c:pt idx="5">
                  <c:v>0.72522595483910046</c:v>
                </c:pt>
                <c:pt idx="6">
                  <c:v>0.72102887650336345</c:v>
                </c:pt>
              </c:numCache>
            </c:numRef>
          </c:xVal>
          <c:yVal>
            <c:numRef>
              <c:f>amphibole!$BC$44:$BC$50</c:f>
              <c:numCache>
                <c:formatCode>#,##0.00\ _€;[Red]\-#,##0.00\ _€</c:formatCode>
                <c:ptCount val="7"/>
                <c:pt idx="0">
                  <c:v>1.217296453860758</c:v>
                </c:pt>
                <c:pt idx="1">
                  <c:v>0.92441519450323728</c:v>
                </c:pt>
                <c:pt idx="2">
                  <c:v>1.0073297934330441</c:v>
                </c:pt>
                <c:pt idx="3">
                  <c:v>1.040745787830005</c:v>
                </c:pt>
                <c:pt idx="4">
                  <c:v>1.1466467620538872</c:v>
                </c:pt>
                <c:pt idx="5">
                  <c:v>0.94027724228398135</c:v>
                </c:pt>
                <c:pt idx="6">
                  <c:v>1.1283372326118579</c:v>
                </c:pt>
              </c:numCache>
            </c:numRef>
          </c:yVal>
        </c:ser>
        <c:ser>
          <c:idx val="5"/>
          <c:order val="4"/>
          <c:tx>
            <c:v>brs</c:v>
          </c:tx>
          <c:spPr>
            <a:ln w="28575">
              <a:noFill/>
            </a:ln>
          </c:spPr>
          <c:marker>
            <c:symbol val="square"/>
            <c:size val="9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marker>
          <c:dPt>
            <c:idx val="16"/>
            <c:marker>
              <c:symbol val="none"/>
            </c:marker>
          </c:dPt>
          <c:xVal>
            <c:numRef>
              <c:f>amphibole!$BB$72:$BB$106</c:f>
              <c:numCache>
                <c:formatCode>#,##0.00\ _€;[Red]\-#,##0.00\ _€</c:formatCode>
                <c:ptCount val="35"/>
                <c:pt idx="0">
                  <c:v>0.9962859168957694</c:v>
                </c:pt>
                <c:pt idx="1">
                  <c:v>1.062732607947781</c:v>
                </c:pt>
                <c:pt idx="2">
                  <c:v>1.0075585037129777</c:v>
                </c:pt>
                <c:pt idx="3">
                  <c:v>0.91814293026325933</c:v>
                </c:pt>
                <c:pt idx="4">
                  <c:v>0.99671814018952642</c:v>
                </c:pt>
                <c:pt idx="5">
                  <c:v>1.1291935771487231</c:v>
                </c:pt>
                <c:pt idx="6">
                  <c:v>1.1040891991501216</c:v>
                </c:pt>
                <c:pt idx="7">
                  <c:v>1.0785798243389062</c:v>
                </c:pt>
                <c:pt idx="8">
                  <c:v>0.97868237751956833</c:v>
                </c:pt>
                <c:pt idx="9">
                  <c:v>1.2030613034010358</c:v>
                </c:pt>
                <c:pt idx="10">
                  <c:v>1.2626304314130623</c:v>
                </c:pt>
                <c:pt idx="11">
                  <c:v>1.1726417962027789</c:v>
                </c:pt>
                <c:pt idx="12">
                  <c:v>1.1617824038137954</c:v>
                </c:pt>
                <c:pt idx="13">
                  <c:v>1.0255194822911329</c:v>
                </c:pt>
                <c:pt idx="14">
                  <c:v>1.1862835432790413</c:v>
                </c:pt>
                <c:pt idx="15">
                  <c:v>1.0059201178700754</c:v>
                </c:pt>
                <c:pt idx="16">
                  <c:v>0.88080747008577198</c:v>
                </c:pt>
                <c:pt idx="17">
                  <c:v>0.94564544711504217</c:v>
                </c:pt>
                <c:pt idx="18">
                  <c:v>0.9926062308274779</c:v>
                </c:pt>
                <c:pt idx="19">
                  <c:v>0.96089686819289255</c:v>
                </c:pt>
                <c:pt idx="20">
                  <c:v>0.94323110754466166</c:v>
                </c:pt>
                <c:pt idx="21">
                  <c:v>0.99995474651852767</c:v>
                </c:pt>
                <c:pt idx="22">
                  <c:v>1.095236243812272</c:v>
                </c:pt>
                <c:pt idx="23">
                  <c:v>1.0197917545782149</c:v>
                </c:pt>
                <c:pt idx="24">
                  <c:v>1.0092578513706725</c:v>
                </c:pt>
                <c:pt idx="25">
                  <c:v>1.0365657575924403</c:v>
                </c:pt>
                <c:pt idx="26">
                  <c:v>1.0624369026308211</c:v>
                </c:pt>
                <c:pt idx="27">
                  <c:v>1.1011682153892106</c:v>
                </c:pt>
                <c:pt idx="28">
                  <c:v>1.1419862349052303</c:v>
                </c:pt>
                <c:pt idx="29">
                  <c:v>1.099530229610544</c:v>
                </c:pt>
                <c:pt idx="30">
                  <c:v>1.1858089262270939</c:v>
                </c:pt>
                <c:pt idx="31">
                  <c:v>1.2316560331251902</c:v>
                </c:pt>
                <c:pt idx="32">
                  <c:v>1.0766348043166634</c:v>
                </c:pt>
                <c:pt idx="33">
                  <c:v>1.1494006925621865</c:v>
                </c:pt>
                <c:pt idx="34">
                  <c:v>1.2306712076916348</c:v>
                </c:pt>
              </c:numCache>
            </c:numRef>
          </c:xVal>
          <c:yVal>
            <c:numRef>
              <c:f>amphibole!$BC$72:$BC$106</c:f>
              <c:numCache>
                <c:formatCode>#,##0.00\ _€;[Red]\-#,##0.00\ _€</c:formatCode>
                <c:ptCount val="35"/>
                <c:pt idx="0">
                  <c:v>0.74261239744935725</c:v>
                </c:pt>
                <c:pt idx="1">
                  <c:v>0.73765100609465861</c:v>
                </c:pt>
                <c:pt idx="2">
                  <c:v>0.74215652011806466</c:v>
                </c:pt>
                <c:pt idx="3">
                  <c:v>1.0706433402669537</c:v>
                </c:pt>
                <c:pt idx="4">
                  <c:v>0.866539776971746</c:v>
                </c:pt>
                <c:pt idx="5">
                  <c:v>0.74283702562689591</c:v>
                </c:pt>
                <c:pt idx="6">
                  <c:v>0.66030210236292763</c:v>
                </c:pt>
                <c:pt idx="7">
                  <c:v>1.3314960450573654</c:v>
                </c:pt>
                <c:pt idx="8">
                  <c:v>1.315290189216241</c:v>
                </c:pt>
                <c:pt idx="9">
                  <c:v>1.2285615424969674</c:v>
                </c:pt>
                <c:pt idx="10">
                  <c:v>1.1348502103029263</c:v>
                </c:pt>
                <c:pt idx="11">
                  <c:v>1.2595781147474812</c:v>
                </c:pt>
                <c:pt idx="12">
                  <c:v>1.3366786698609392</c:v>
                </c:pt>
                <c:pt idx="13">
                  <c:v>1.0877580431370317</c:v>
                </c:pt>
                <c:pt idx="14">
                  <c:v>0.77844010366658178</c:v>
                </c:pt>
                <c:pt idx="15">
                  <c:v>0.94652231369107565</c:v>
                </c:pt>
                <c:pt idx="16">
                  <c:v>0.91812941854520602</c:v>
                </c:pt>
                <c:pt idx="17">
                  <c:v>0.85287902546228445</c:v>
                </c:pt>
                <c:pt idx="18">
                  <c:v>0.79223939925660503</c:v>
                </c:pt>
                <c:pt idx="19">
                  <c:v>0.8882329119757868</c:v>
                </c:pt>
                <c:pt idx="20">
                  <c:v>0.8771818526096764</c:v>
                </c:pt>
                <c:pt idx="21">
                  <c:v>0.7803450442984996</c:v>
                </c:pt>
                <c:pt idx="22">
                  <c:v>0.8076157579987715</c:v>
                </c:pt>
                <c:pt idx="23">
                  <c:v>0.79184251946985729</c:v>
                </c:pt>
                <c:pt idx="24">
                  <c:v>1.0483170496381984</c:v>
                </c:pt>
                <c:pt idx="25">
                  <c:v>1.0990745861418736</c:v>
                </c:pt>
                <c:pt idx="26">
                  <c:v>0.77765070307896877</c:v>
                </c:pt>
                <c:pt idx="27">
                  <c:v>0.74418605897439605</c:v>
                </c:pt>
                <c:pt idx="28">
                  <c:v>0.72490924622313369</c:v>
                </c:pt>
                <c:pt idx="29">
                  <c:v>0.75489219116151407</c:v>
                </c:pt>
                <c:pt idx="30">
                  <c:v>0.75554428960642372</c:v>
                </c:pt>
                <c:pt idx="31">
                  <c:v>0.78554169466388668</c:v>
                </c:pt>
                <c:pt idx="32">
                  <c:v>0.78871261967627149</c:v>
                </c:pt>
                <c:pt idx="33">
                  <c:v>0.74464843154874316</c:v>
                </c:pt>
                <c:pt idx="34">
                  <c:v>0.7888992702409805</c:v>
                </c:pt>
              </c:numCache>
            </c:numRef>
          </c:yVal>
        </c:ser>
        <c:ser>
          <c:idx val="6"/>
          <c:order val="5"/>
          <c:tx>
            <c:v>brs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amphibole!$BB$107:$BB$110</c:f>
              <c:numCache>
                <c:formatCode>#,##0.00\ _€;[Red]\-#,##0.00\ _€</c:formatCode>
                <c:ptCount val="4"/>
                <c:pt idx="0">
                  <c:v>0.99103009679328824</c:v>
                </c:pt>
                <c:pt idx="1">
                  <c:v>1.0099195954236659</c:v>
                </c:pt>
                <c:pt idx="2">
                  <c:v>0.97336996520482522</c:v>
                </c:pt>
                <c:pt idx="3">
                  <c:v>1.0980867453365803</c:v>
                </c:pt>
              </c:numCache>
            </c:numRef>
          </c:xVal>
          <c:yVal>
            <c:numRef>
              <c:f>amphibole!$BC$107:$BC$110</c:f>
              <c:numCache>
                <c:formatCode>#,##0.00\ _€;[Red]\-#,##0.00\ _€</c:formatCode>
                <c:ptCount val="4"/>
                <c:pt idx="0">
                  <c:v>0.87933199041705024</c:v>
                </c:pt>
                <c:pt idx="1">
                  <c:v>0.83232954397328651</c:v>
                </c:pt>
                <c:pt idx="2">
                  <c:v>0.76876927739600998</c:v>
                </c:pt>
                <c:pt idx="3">
                  <c:v>1.0957840106205863</c:v>
                </c:pt>
              </c:numCache>
            </c:numRef>
          </c:yVal>
        </c:ser>
        <c:ser>
          <c:idx val="7"/>
          <c:order val="6"/>
          <c:tx>
            <c:v>brs</c:v>
          </c:tx>
          <c:spPr>
            <a:ln w="28575">
              <a:noFill/>
            </a:ln>
          </c:spPr>
          <c:marker>
            <c:symbol val="square"/>
            <c:size val="9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amphibole!$BB$111:$BB$113</c:f>
              <c:numCache>
                <c:formatCode>#,##0.00\ _€;[Red]\-#,##0.00\ _€</c:formatCode>
                <c:ptCount val="3"/>
                <c:pt idx="0">
                  <c:v>1.0323928917775196</c:v>
                </c:pt>
                <c:pt idx="1">
                  <c:v>0.96655992775033783</c:v>
                </c:pt>
                <c:pt idx="2">
                  <c:v>1.1452584869869471</c:v>
                </c:pt>
              </c:numCache>
            </c:numRef>
          </c:xVal>
          <c:yVal>
            <c:numRef>
              <c:f>amphibole!$BC$111:$BC$113</c:f>
              <c:numCache>
                <c:formatCode>#,##0.00\ _€;[Red]\-#,##0.00\ _€</c:formatCode>
                <c:ptCount val="3"/>
                <c:pt idx="0">
                  <c:v>1.209093893427891</c:v>
                </c:pt>
                <c:pt idx="1">
                  <c:v>1.4674467269627938</c:v>
                </c:pt>
                <c:pt idx="2">
                  <c:v>1.4875860674292829</c:v>
                </c:pt>
              </c:numCache>
            </c:numRef>
          </c:yVal>
        </c:ser>
        <c:ser>
          <c:idx val="10"/>
          <c:order val="7"/>
          <c:tx>
            <c:v>mg-tmt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amphibole!$BB$114</c:f>
              <c:numCache>
                <c:formatCode>#,##0.00\ _€;[Red]\-#,##0.00\ _€</c:formatCode>
                <c:ptCount val="1"/>
                <c:pt idx="0">
                  <c:v>1.2517168619073655</c:v>
                </c:pt>
              </c:numCache>
            </c:numRef>
          </c:xVal>
          <c:yVal>
            <c:numRef>
              <c:f>amphibole!$BC$114</c:f>
              <c:numCache>
                <c:formatCode>#,##0.00\ _€;[Red]\-#,##0.00\ _€</c:formatCode>
                <c:ptCount val="1"/>
                <c:pt idx="0">
                  <c:v>1.7345805882663141</c:v>
                </c:pt>
              </c:numCache>
            </c:numRef>
          </c:yVal>
        </c:ser>
        <c:ser>
          <c:idx val="11"/>
          <c:order val="8"/>
          <c:tx>
            <c:v>mg-tmt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amphibole!$BB$115:$BB$117</c:f>
              <c:numCache>
                <c:formatCode>#,##0.00\ _€;[Red]\-#,##0.00\ _€</c:formatCode>
                <c:ptCount val="3"/>
                <c:pt idx="0">
                  <c:v>1.2588555623640572</c:v>
                </c:pt>
                <c:pt idx="1">
                  <c:v>1.3805535403125806</c:v>
                </c:pt>
                <c:pt idx="2">
                  <c:v>1.3777679894066555</c:v>
                </c:pt>
              </c:numCache>
            </c:numRef>
          </c:xVal>
          <c:yVal>
            <c:numRef>
              <c:f>amphibole!$BC$115:$BC$117</c:f>
              <c:numCache>
                <c:formatCode>#,##0.00\ _€;[Red]\-#,##0.00\ _€</c:formatCode>
                <c:ptCount val="3"/>
                <c:pt idx="0">
                  <c:v>1.8932294102094884</c:v>
                </c:pt>
                <c:pt idx="1">
                  <c:v>1.7439848932387987</c:v>
                </c:pt>
                <c:pt idx="2">
                  <c:v>1.9918790617885858</c:v>
                </c:pt>
              </c:numCache>
            </c:numRef>
          </c:yVal>
        </c:ser>
        <c:ser>
          <c:idx val="8"/>
          <c:order val="9"/>
          <c:spPr>
            <a:ln w="28575">
              <a:noFill/>
            </a:ln>
          </c:spPr>
          <c:marker>
            <c:symbol val="diamond"/>
            <c:size val="5"/>
            <c:spPr>
              <a:solidFill>
                <a:sysClr val="window" lastClr="FFFFFF"/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xVal>
            <c:numRef>
              <c:f>amphibole!$BB$53:$BB$71</c:f>
              <c:numCache>
                <c:formatCode>#,##0.00\ _€;[Red]\-#,##0.00\ _€</c:formatCode>
                <c:ptCount val="19"/>
                <c:pt idx="0">
                  <c:v>1.1299110584265459</c:v>
                </c:pt>
                <c:pt idx="1">
                  <c:v>0.99932248005633251</c:v>
                </c:pt>
                <c:pt idx="2">
                  <c:v>1.1040474116161769</c:v>
                </c:pt>
                <c:pt idx="3">
                  <c:v>1.1239708159480761</c:v>
                </c:pt>
                <c:pt idx="4">
                  <c:v>1.3502477293637556</c:v>
                </c:pt>
                <c:pt idx="5">
                  <c:v>1.2591425881456046</c:v>
                </c:pt>
                <c:pt idx="6">
                  <c:v>1.0422870753654938</c:v>
                </c:pt>
                <c:pt idx="7">
                  <c:v>1.3189239770405075</c:v>
                </c:pt>
                <c:pt idx="8">
                  <c:v>1.2962478458517706</c:v>
                </c:pt>
                <c:pt idx="9">
                  <c:v>1.1889666589137986</c:v>
                </c:pt>
                <c:pt idx="10">
                  <c:v>1.2037461363199822</c:v>
                </c:pt>
                <c:pt idx="11">
                  <c:v>1.2948963792585175</c:v>
                </c:pt>
                <c:pt idx="12">
                  <c:v>1.265720126961374</c:v>
                </c:pt>
                <c:pt idx="13">
                  <c:v>1.2889558215199259</c:v>
                </c:pt>
                <c:pt idx="14">
                  <c:v>1.2929468787534981</c:v>
                </c:pt>
                <c:pt idx="15">
                  <c:v>1.1839761436368779</c:v>
                </c:pt>
                <c:pt idx="16">
                  <c:v>1.3226584883664005</c:v>
                </c:pt>
                <c:pt idx="17">
                  <c:v>1.3471932413521819</c:v>
                </c:pt>
                <c:pt idx="18">
                  <c:v>1.3138925171681879</c:v>
                </c:pt>
              </c:numCache>
            </c:numRef>
          </c:xVal>
          <c:yVal>
            <c:numRef>
              <c:f>amphibole!$BC$53:$BC$71</c:f>
              <c:numCache>
                <c:formatCode>#,##0.00\ _€;[Red]\-#,##0.00\ _€</c:formatCode>
                <c:ptCount val="19"/>
                <c:pt idx="0">
                  <c:v>0.57142366852050319</c:v>
                </c:pt>
                <c:pt idx="1">
                  <c:v>0.52985501296694171</c:v>
                </c:pt>
                <c:pt idx="2">
                  <c:v>0.60584351261526503</c:v>
                </c:pt>
                <c:pt idx="3">
                  <c:v>0.5793470930473994</c:v>
                </c:pt>
                <c:pt idx="4">
                  <c:v>1.1014773353660692</c:v>
                </c:pt>
                <c:pt idx="5">
                  <c:v>0.81958704819448158</c:v>
                </c:pt>
                <c:pt idx="6">
                  <c:v>0.62854768920046933</c:v>
                </c:pt>
                <c:pt idx="7">
                  <c:v>0.70447039345441809</c:v>
                </c:pt>
                <c:pt idx="8">
                  <c:v>0.61669339791975641</c:v>
                </c:pt>
                <c:pt idx="9">
                  <c:v>0.68158058950068945</c:v>
                </c:pt>
                <c:pt idx="10">
                  <c:v>0.65827210839587469</c:v>
                </c:pt>
                <c:pt idx="11">
                  <c:v>1.0305756592196698</c:v>
                </c:pt>
                <c:pt idx="12">
                  <c:v>0.86340638158232963</c:v>
                </c:pt>
                <c:pt idx="13">
                  <c:v>0.94634540798097522</c:v>
                </c:pt>
                <c:pt idx="14">
                  <c:v>0.70192642570832486</c:v>
                </c:pt>
                <c:pt idx="15">
                  <c:v>0.66410184615026591</c:v>
                </c:pt>
                <c:pt idx="16">
                  <c:v>0.63603932575225386</c:v>
                </c:pt>
                <c:pt idx="17">
                  <c:v>2.0652426277506661</c:v>
                </c:pt>
                <c:pt idx="18">
                  <c:v>2.1469640706845414</c:v>
                </c:pt>
              </c:numCache>
            </c:numRef>
          </c:yVal>
        </c:ser>
        <c:ser>
          <c:idx val="9"/>
          <c:order val="10"/>
          <c:spPr>
            <a:ln w="28575">
              <a:noFill/>
            </a:ln>
          </c:spPr>
          <c:xVal>
            <c:numRef>
              <c:f>amphibole!$BE$41</c:f>
              <c:numCache>
                <c:formatCode>General_)</c:formatCode>
                <c:ptCount val="1"/>
              </c:numCache>
            </c:numRef>
          </c:xVal>
          <c:yVal>
            <c:numRef>
              <c:f>amphibole!$BF$41</c:f>
              <c:numCache>
                <c:formatCode>General_)</c:formatCode>
                <c:ptCount val="1"/>
              </c:numCache>
            </c:numRef>
          </c:yVal>
        </c:ser>
        <c:ser>
          <c:idx val="12"/>
          <c:order val="11"/>
          <c:spPr>
            <a:ln w="28575">
              <a:noFill/>
            </a:ln>
          </c:spPr>
          <c:xVal>
            <c:numRef>
              <c:f>amphibole!$BE$41</c:f>
              <c:numCache>
                <c:formatCode>General_)</c:formatCode>
                <c:ptCount val="1"/>
              </c:numCache>
            </c:numRef>
          </c:xVal>
          <c:yVal>
            <c:numRef>
              <c:f>amphibole!$BF$41</c:f>
              <c:numCache>
                <c:formatCode>General_)</c:formatCode>
                <c:ptCount val="1"/>
              </c:numCache>
            </c:numRef>
          </c:yVal>
        </c:ser>
        <c:ser>
          <c:idx val="14"/>
          <c:order val="12"/>
          <c:tx>
            <c:v>vein mineral</c:v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FFFFFF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amphibole!$BE$41</c:f>
              <c:numCache>
                <c:formatCode>General_)</c:formatCode>
                <c:ptCount val="1"/>
              </c:numCache>
            </c:numRef>
          </c:xVal>
          <c:yVal>
            <c:numRef>
              <c:f>amphibole!$BF$41</c:f>
              <c:numCache>
                <c:formatCode>General_)</c:formatCode>
                <c:ptCount val="1"/>
              </c:numCache>
            </c:numRef>
          </c:yVal>
        </c:ser>
        <c:ser>
          <c:idx val="13"/>
          <c:order val="13"/>
          <c:tx>
            <c:v>"eclogitic" mineral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amphibole!$BE$41</c:f>
              <c:numCache>
                <c:formatCode>General_)</c:formatCode>
                <c:ptCount val="1"/>
              </c:numCache>
            </c:numRef>
          </c:xVal>
          <c:yVal>
            <c:numRef>
              <c:f>amphibole!$BF$41</c:f>
              <c:numCache>
                <c:formatCode>General_)</c:formatCode>
                <c:ptCount val="1"/>
              </c:numCache>
            </c:numRef>
          </c:yVal>
        </c:ser>
        <c:ser>
          <c:idx val="0"/>
          <c:order val="14"/>
          <c:tx>
            <c:v>LIDU amphiboles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ysClr val="window" lastClr="FFFFFF"/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xVal>
            <c:numRef>
              <c:f>amphibole!$BB$3:$BB$25</c:f>
              <c:numCache>
                <c:formatCode>#,##0.00\ _€;[Red]\-#,##0.00\ _€</c:formatCode>
                <c:ptCount val="23"/>
                <c:pt idx="0">
                  <c:v>0.55781605566265413</c:v>
                </c:pt>
                <c:pt idx="1">
                  <c:v>0.64673505300559198</c:v>
                </c:pt>
                <c:pt idx="2">
                  <c:v>0.56385653244189382</c:v>
                </c:pt>
                <c:pt idx="3">
                  <c:v>0.53122568144828619</c:v>
                </c:pt>
                <c:pt idx="4">
                  <c:v>0.58425780256558424</c:v>
                </c:pt>
                <c:pt idx="5">
                  <c:v>0.5856122036845437</c:v>
                </c:pt>
                <c:pt idx="6">
                  <c:v>0.48524706861301325</c:v>
                </c:pt>
                <c:pt idx="7">
                  <c:v>0.5454524315724314</c:v>
                </c:pt>
                <c:pt idx="8">
                  <c:v>0.615591746276267</c:v>
                </c:pt>
                <c:pt idx="9">
                  <c:v>0.77702691099856513</c:v>
                </c:pt>
                <c:pt idx="10">
                  <c:v>0.6053623030054982</c:v>
                </c:pt>
                <c:pt idx="11">
                  <c:v>0.63537810667633765</c:v>
                </c:pt>
                <c:pt idx="12">
                  <c:v>0.66629235699447809</c:v>
                </c:pt>
                <c:pt idx="13">
                  <c:v>0.60420267394426874</c:v>
                </c:pt>
                <c:pt idx="14">
                  <c:v>0.73596143004311876</c:v>
                </c:pt>
                <c:pt idx="15">
                  <c:v>0.79677970118496788</c:v>
                </c:pt>
                <c:pt idx="16">
                  <c:v>0.65971894826201971</c:v>
                </c:pt>
                <c:pt idx="17">
                  <c:v>0.57521489685351979</c:v>
                </c:pt>
                <c:pt idx="18">
                  <c:v>1.2085838827921598</c:v>
                </c:pt>
                <c:pt idx="19">
                  <c:v>4.9651269631564632E-2</c:v>
                </c:pt>
                <c:pt idx="20">
                  <c:v>3.5827733917476318E-2</c:v>
                </c:pt>
                <c:pt idx="21">
                  <c:v>4.2731444150904456E-2</c:v>
                </c:pt>
                <c:pt idx="22">
                  <c:v>4.1201820713887644E-2</c:v>
                </c:pt>
              </c:numCache>
            </c:numRef>
          </c:xVal>
          <c:yVal>
            <c:numRef>
              <c:f>amphibole!$BC$3:$BC$25</c:f>
              <c:numCache>
                <c:formatCode>#,##0.00\ _€;[Red]\-#,##0.00\ _€</c:formatCode>
                <c:ptCount val="23"/>
                <c:pt idx="0">
                  <c:v>1.4210881621507117</c:v>
                </c:pt>
                <c:pt idx="1">
                  <c:v>1.4554918633071408</c:v>
                </c:pt>
                <c:pt idx="2">
                  <c:v>1.4053976891487778</c:v>
                </c:pt>
                <c:pt idx="3">
                  <c:v>1.4111498743835478</c:v>
                </c:pt>
                <c:pt idx="4">
                  <c:v>1.4973826784031736</c:v>
                </c:pt>
                <c:pt idx="5">
                  <c:v>1.4777290098991394</c:v>
                </c:pt>
                <c:pt idx="6">
                  <c:v>1.3204814157419857</c:v>
                </c:pt>
                <c:pt idx="7">
                  <c:v>1.403235044221498</c:v>
                </c:pt>
                <c:pt idx="8">
                  <c:v>1.3354616045891703</c:v>
                </c:pt>
                <c:pt idx="9">
                  <c:v>1.71430536175966</c:v>
                </c:pt>
                <c:pt idx="10">
                  <c:v>1.5135494817994362</c:v>
                </c:pt>
                <c:pt idx="11">
                  <c:v>1.5093298126591641</c:v>
                </c:pt>
                <c:pt idx="12">
                  <c:v>1.8028178847804881</c:v>
                </c:pt>
                <c:pt idx="13">
                  <c:v>1.6451719360773707</c:v>
                </c:pt>
                <c:pt idx="14">
                  <c:v>1.8338883798736658</c:v>
                </c:pt>
                <c:pt idx="15">
                  <c:v>1.8728023338286031</c:v>
                </c:pt>
                <c:pt idx="16">
                  <c:v>1.7010161804049897</c:v>
                </c:pt>
                <c:pt idx="17">
                  <c:v>1.5524088834950103</c:v>
                </c:pt>
                <c:pt idx="18">
                  <c:v>2.0086515780031347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</c:ser>
        <c:axId val="117320320"/>
        <c:axId val="117363840"/>
      </c:scatterChart>
      <c:valAx>
        <c:axId val="117320320"/>
        <c:scaling>
          <c:orientation val="minMax"/>
          <c:max val="1.4"/>
          <c:min val="0.4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400" b="1" i="0" strike="noStrike">
                    <a:solidFill>
                      <a:srgbClr val="000000"/>
                    </a:solidFill>
                    <a:latin typeface="Zap"/>
                  </a:rPr>
                  <a:t>Na+K </a:t>
                </a:r>
                <a:r>
                  <a:rPr lang="de-DE" sz="1400" b="0" i="0" strike="noStrike">
                    <a:solidFill>
                      <a:srgbClr val="000000"/>
                    </a:solidFill>
                    <a:latin typeface="Zap"/>
                  </a:rPr>
                  <a:t>[pfu]</a:t>
                </a:r>
              </a:p>
            </c:rich>
          </c:tx>
          <c:layout>
            <c:manualLayout>
              <c:xMode val="edge"/>
              <c:yMode val="edge"/>
              <c:x val="0.46713779745917783"/>
              <c:y val="0.93334438458350644"/>
            </c:manualLayout>
          </c:layout>
        </c:title>
        <c:numFmt formatCode="#,##0.0" sourceLinked="0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Zap"/>
                <a:ea typeface="Zap"/>
                <a:cs typeface="Zap"/>
              </a:defRPr>
            </a:pPr>
            <a:endParaRPr lang="de-DE"/>
          </a:p>
        </c:txPr>
        <c:crossAx val="117363840"/>
        <c:crosses val="autoZero"/>
        <c:crossBetween val="midCat"/>
        <c:majorUnit val="0.2"/>
      </c:valAx>
      <c:valAx>
        <c:axId val="117363840"/>
        <c:scaling>
          <c:orientation val="minMax"/>
          <c:min val="0.5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400" b="1" i="0" strike="noStrike">
                    <a:solidFill>
                      <a:srgbClr val="000000"/>
                    </a:solidFill>
                    <a:latin typeface="Zap"/>
                  </a:rPr>
                  <a:t>Al</a:t>
                </a:r>
                <a:r>
                  <a:rPr lang="de-DE" sz="1400" b="1" i="0" strike="noStrike" baseline="30000">
                    <a:solidFill>
                      <a:srgbClr val="000000"/>
                    </a:solidFill>
                    <a:latin typeface="Zap"/>
                  </a:rPr>
                  <a:t>4+ </a:t>
                </a:r>
                <a:r>
                  <a:rPr lang="de-DE" sz="1400" b="0" i="0" strike="noStrike">
                    <a:solidFill>
                      <a:srgbClr val="000000"/>
                    </a:solidFill>
                    <a:latin typeface="Zap"/>
                  </a:rPr>
                  <a:t>[pfu]</a:t>
                </a:r>
              </a:p>
            </c:rich>
          </c:tx>
          <c:layout>
            <c:manualLayout>
              <c:xMode val="edge"/>
              <c:yMode val="edge"/>
              <c:x val="4.4346037444154811E-3"/>
              <c:y val="0.34656896356854955"/>
            </c:manualLayout>
          </c:layout>
        </c:title>
        <c:numFmt formatCode="#,##0.0" sourceLinked="0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Zap" pitchFamily="34" charset="0"/>
              </a:defRPr>
            </a:pPr>
            <a:endParaRPr lang="de-DE"/>
          </a:p>
        </c:txPr>
        <c:crossAx val="117320320"/>
        <c:crosses val="autoZero"/>
        <c:crossBetween val="midCat"/>
        <c:majorUnit val="0.60000000000000053"/>
      </c:valAx>
      <c:spPr>
        <a:ln w="3175">
          <a:solidFill>
            <a:schemeClr val="tx1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12408802477061422"/>
          <c:y val="0.6477547124791232"/>
          <c:w val="0.24136343190046358"/>
          <c:h val="0.19814791093697026"/>
        </c:manualLayout>
      </c:layout>
      <c:overlay val="1"/>
      <c:txPr>
        <a:bodyPr/>
        <a:lstStyle/>
        <a:p>
          <a:pPr>
            <a:defRPr sz="1200">
              <a:latin typeface="Zap" pitchFamily="34" charset="0"/>
            </a:defRPr>
          </a:pPr>
          <a:endParaRPr lang="de-DE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2400">
                <a:latin typeface="Zap" pitchFamily="34" charset="0"/>
              </a:defRPr>
            </a:pPr>
            <a:r>
              <a:rPr lang="en-US" sz="2400">
                <a:latin typeface="Zap" pitchFamily="34" charset="0"/>
              </a:rPr>
              <a:t>Shuanghe</a:t>
            </a:r>
          </a:p>
        </c:rich>
      </c:tx>
      <c:layout>
        <c:manualLayout>
          <c:xMode val="edge"/>
          <c:yMode val="edge"/>
          <c:x val="0.13246671121184728"/>
          <c:y val="4.0624897964309487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314485065974889"/>
          <c:y val="3.8277556675151245E-2"/>
          <c:w val="0.85191416967340372"/>
          <c:h val="0.8205751212235548"/>
        </c:manualLayout>
      </c:layout>
      <c:scatterChart>
        <c:scatterStyle val="lineMarker"/>
        <c:ser>
          <c:idx val="1"/>
          <c:order val="0"/>
          <c:tx>
            <c:v>mg-hs</c:v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A591BD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amphibole!$BB$37:$BB$38</c:f>
              <c:numCache>
                <c:formatCode>#,##0.00\ _€;[Red]\-#,##0.00\ _€</c:formatCode>
                <c:ptCount val="2"/>
                <c:pt idx="0">
                  <c:v>1.01</c:v>
                </c:pt>
                <c:pt idx="1">
                  <c:v>0.95981182850089175</c:v>
                </c:pt>
              </c:numCache>
            </c:numRef>
          </c:xVal>
          <c:yVal>
            <c:numRef>
              <c:f>amphibole!$BC$37:$BC$38</c:f>
              <c:numCache>
                <c:formatCode>#,##0.00\ _€;[Red]\-#,##0.00\ _€</c:formatCode>
                <c:ptCount val="2"/>
                <c:pt idx="0">
                  <c:v>1.9882403478547008</c:v>
                </c:pt>
                <c:pt idx="1">
                  <c:v>2.0338840104793361</c:v>
                </c:pt>
              </c:numCache>
            </c:numRef>
          </c:yVal>
        </c:ser>
        <c:ser>
          <c:idx val="2"/>
          <c:order val="1"/>
          <c:tx>
            <c:v>prg</c:v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amphibole!$BB$39:$BB$41</c:f>
              <c:numCache>
                <c:formatCode>#,##0.00\ _€;[Red]\-#,##0.00\ _€</c:formatCode>
                <c:ptCount val="3"/>
                <c:pt idx="0">
                  <c:v>0.8528063222836173</c:v>
                </c:pt>
                <c:pt idx="1">
                  <c:v>0.7283371381542133</c:v>
                </c:pt>
                <c:pt idx="2">
                  <c:v>0.75648467898084681</c:v>
                </c:pt>
              </c:numCache>
            </c:numRef>
          </c:xVal>
          <c:yVal>
            <c:numRef>
              <c:f>amphibole!$BC$39:$BC$41</c:f>
              <c:numCache>
                <c:formatCode>#,##0.00\ _€;[Red]\-#,##0.00\ _€</c:formatCode>
                <c:ptCount val="3"/>
                <c:pt idx="0">
                  <c:v>1.8325008728322185</c:v>
                </c:pt>
                <c:pt idx="1">
                  <c:v>1.5751532189575261</c:v>
                </c:pt>
                <c:pt idx="2">
                  <c:v>1.8235208333090309</c:v>
                </c:pt>
              </c:numCache>
            </c:numRef>
          </c:yVal>
        </c:ser>
        <c:ser>
          <c:idx val="3"/>
          <c:order val="2"/>
          <c:tx>
            <c:v>prg</c:v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amphibole!$BB$42:$BB$43</c:f>
              <c:numCache>
                <c:formatCode>#,##0.00\ _€;[Red]\-#,##0.00\ _€</c:formatCode>
                <c:ptCount val="2"/>
                <c:pt idx="0">
                  <c:v>1.2902229001366057</c:v>
                </c:pt>
                <c:pt idx="1">
                  <c:v>1.2431079900979172</c:v>
                </c:pt>
              </c:numCache>
            </c:numRef>
          </c:xVal>
          <c:yVal>
            <c:numRef>
              <c:f>amphibole!$BC$42:$BC$43</c:f>
              <c:numCache>
                <c:formatCode>#,##0.00\ _€;[Red]\-#,##0.00\ _€</c:formatCode>
                <c:ptCount val="2"/>
                <c:pt idx="0">
                  <c:v>1.8784551562756739</c:v>
                </c:pt>
                <c:pt idx="1">
                  <c:v>1.9353280442667851</c:v>
                </c:pt>
              </c:numCache>
            </c:numRef>
          </c:yVal>
        </c:ser>
        <c:ser>
          <c:idx val="4"/>
          <c:order val="3"/>
          <c:tx>
            <c:v>mg-hbl</c:v>
          </c:tx>
          <c:spPr>
            <a:ln w="28575">
              <a:noFill/>
            </a:ln>
          </c:spPr>
          <c:marker>
            <c:symbol val="square"/>
            <c:size val="9"/>
            <c:spPr>
              <a:solidFill>
                <a:schemeClr val="bg1"/>
              </a:solidFill>
              <a:ln>
                <a:solidFill>
                  <a:srgbClr val="FFC000"/>
                </a:solidFill>
              </a:ln>
            </c:spPr>
          </c:marker>
          <c:xVal>
            <c:numRef>
              <c:f>amphibole!$BB$44:$BB$50</c:f>
              <c:numCache>
                <c:formatCode>#,##0.00\ _€;[Red]\-#,##0.00\ _€</c:formatCode>
                <c:ptCount val="7"/>
                <c:pt idx="0">
                  <c:v>0.96177700623416107</c:v>
                </c:pt>
                <c:pt idx="1">
                  <c:v>0.74931700488553077</c:v>
                </c:pt>
                <c:pt idx="2">
                  <c:v>0.79645147308883946</c:v>
                </c:pt>
                <c:pt idx="3">
                  <c:v>0.85518892119557566</c:v>
                </c:pt>
                <c:pt idx="4">
                  <c:v>0.86827439936664019</c:v>
                </c:pt>
                <c:pt idx="5">
                  <c:v>0.72522595483910046</c:v>
                </c:pt>
                <c:pt idx="6">
                  <c:v>0.72102887650336345</c:v>
                </c:pt>
              </c:numCache>
            </c:numRef>
          </c:xVal>
          <c:yVal>
            <c:numRef>
              <c:f>amphibole!$BC$44:$BC$50</c:f>
              <c:numCache>
                <c:formatCode>#,##0.00\ _€;[Red]\-#,##0.00\ _€</c:formatCode>
                <c:ptCount val="7"/>
                <c:pt idx="0">
                  <c:v>1.217296453860758</c:v>
                </c:pt>
                <c:pt idx="1">
                  <c:v>0.92441519450323728</c:v>
                </c:pt>
                <c:pt idx="2">
                  <c:v>1.0073297934330441</c:v>
                </c:pt>
                <c:pt idx="3">
                  <c:v>1.040745787830005</c:v>
                </c:pt>
                <c:pt idx="4">
                  <c:v>1.1466467620538872</c:v>
                </c:pt>
                <c:pt idx="5">
                  <c:v>0.94027724228398135</c:v>
                </c:pt>
                <c:pt idx="6">
                  <c:v>1.1283372326118579</c:v>
                </c:pt>
              </c:numCache>
            </c:numRef>
          </c:yVal>
        </c:ser>
        <c:ser>
          <c:idx val="5"/>
          <c:order val="4"/>
          <c:tx>
            <c:v>brs</c:v>
          </c:tx>
          <c:spPr>
            <a:ln w="28575">
              <a:noFill/>
            </a:ln>
          </c:spPr>
          <c:marker>
            <c:symbol val="square"/>
            <c:size val="9"/>
            <c:spPr>
              <a:solidFill>
                <a:schemeClr val="bg1"/>
              </a:solidFill>
              <a:ln>
                <a:solidFill>
                  <a:srgbClr val="92D050"/>
                </a:solidFill>
              </a:ln>
            </c:spPr>
          </c:marker>
          <c:dPt>
            <c:idx val="16"/>
            <c:marker>
              <c:symbol val="none"/>
            </c:marker>
          </c:dPt>
          <c:xVal>
            <c:numRef>
              <c:f>amphibole!$BB$72:$BB$106</c:f>
              <c:numCache>
                <c:formatCode>#,##0.00\ _€;[Red]\-#,##0.00\ _€</c:formatCode>
                <c:ptCount val="35"/>
                <c:pt idx="0">
                  <c:v>0.9962859168957694</c:v>
                </c:pt>
                <c:pt idx="1">
                  <c:v>1.062732607947781</c:v>
                </c:pt>
                <c:pt idx="2">
                  <c:v>1.0075585037129777</c:v>
                </c:pt>
                <c:pt idx="3">
                  <c:v>0.91814293026325933</c:v>
                </c:pt>
                <c:pt idx="4">
                  <c:v>0.99671814018952642</c:v>
                </c:pt>
                <c:pt idx="5">
                  <c:v>1.1291935771487231</c:v>
                </c:pt>
                <c:pt idx="6">
                  <c:v>1.1040891991501216</c:v>
                </c:pt>
                <c:pt idx="7">
                  <c:v>1.0785798243389062</c:v>
                </c:pt>
                <c:pt idx="8">
                  <c:v>0.97868237751956833</c:v>
                </c:pt>
                <c:pt idx="9">
                  <c:v>1.2030613034010358</c:v>
                </c:pt>
                <c:pt idx="10">
                  <c:v>1.2626304314130623</c:v>
                </c:pt>
                <c:pt idx="11">
                  <c:v>1.1726417962027789</c:v>
                </c:pt>
                <c:pt idx="12">
                  <c:v>1.1617824038137954</c:v>
                </c:pt>
                <c:pt idx="13">
                  <c:v>1.0255194822911329</c:v>
                </c:pt>
                <c:pt idx="14">
                  <c:v>1.1862835432790413</c:v>
                </c:pt>
                <c:pt idx="15">
                  <c:v>1.0059201178700754</c:v>
                </c:pt>
                <c:pt idx="16">
                  <c:v>0.88080747008577198</c:v>
                </c:pt>
                <c:pt idx="17">
                  <c:v>0.94564544711504217</c:v>
                </c:pt>
                <c:pt idx="18">
                  <c:v>0.9926062308274779</c:v>
                </c:pt>
                <c:pt idx="19">
                  <c:v>0.96089686819289255</c:v>
                </c:pt>
                <c:pt idx="20">
                  <c:v>0.94323110754466166</c:v>
                </c:pt>
                <c:pt idx="21">
                  <c:v>0.99995474651852767</c:v>
                </c:pt>
                <c:pt idx="22">
                  <c:v>1.095236243812272</c:v>
                </c:pt>
                <c:pt idx="23">
                  <c:v>1.0197917545782149</c:v>
                </c:pt>
                <c:pt idx="24">
                  <c:v>1.0092578513706725</c:v>
                </c:pt>
                <c:pt idx="25">
                  <c:v>1.0365657575924403</c:v>
                </c:pt>
                <c:pt idx="26">
                  <c:v>1.0624369026308211</c:v>
                </c:pt>
                <c:pt idx="27">
                  <c:v>1.1011682153892106</c:v>
                </c:pt>
                <c:pt idx="28">
                  <c:v>1.1419862349052303</c:v>
                </c:pt>
                <c:pt idx="29">
                  <c:v>1.099530229610544</c:v>
                </c:pt>
                <c:pt idx="30">
                  <c:v>1.1858089262270939</c:v>
                </c:pt>
                <c:pt idx="31">
                  <c:v>1.2316560331251902</c:v>
                </c:pt>
                <c:pt idx="32">
                  <c:v>1.0766348043166634</c:v>
                </c:pt>
                <c:pt idx="33">
                  <c:v>1.1494006925621865</c:v>
                </c:pt>
                <c:pt idx="34">
                  <c:v>1.2306712076916348</c:v>
                </c:pt>
              </c:numCache>
            </c:numRef>
          </c:xVal>
          <c:yVal>
            <c:numRef>
              <c:f>amphibole!$BC$72:$BC$106</c:f>
              <c:numCache>
                <c:formatCode>#,##0.00\ _€;[Red]\-#,##0.00\ _€</c:formatCode>
                <c:ptCount val="35"/>
                <c:pt idx="0">
                  <c:v>0.74261239744935725</c:v>
                </c:pt>
                <c:pt idx="1">
                  <c:v>0.73765100609465861</c:v>
                </c:pt>
                <c:pt idx="2">
                  <c:v>0.74215652011806466</c:v>
                </c:pt>
                <c:pt idx="3">
                  <c:v>1.0706433402669537</c:v>
                </c:pt>
                <c:pt idx="4">
                  <c:v>0.866539776971746</c:v>
                </c:pt>
                <c:pt idx="5">
                  <c:v>0.74283702562689591</c:v>
                </c:pt>
                <c:pt idx="6">
                  <c:v>0.66030210236292763</c:v>
                </c:pt>
                <c:pt idx="7">
                  <c:v>1.3314960450573654</c:v>
                </c:pt>
                <c:pt idx="8">
                  <c:v>1.315290189216241</c:v>
                </c:pt>
                <c:pt idx="9">
                  <c:v>1.2285615424969674</c:v>
                </c:pt>
                <c:pt idx="10">
                  <c:v>1.1348502103029263</c:v>
                </c:pt>
                <c:pt idx="11">
                  <c:v>1.2595781147474812</c:v>
                </c:pt>
                <c:pt idx="12">
                  <c:v>1.3366786698609392</c:v>
                </c:pt>
                <c:pt idx="13">
                  <c:v>1.0877580431370317</c:v>
                </c:pt>
                <c:pt idx="14">
                  <c:v>0.77844010366658178</c:v>
                </c:pt>
                <c:pt idx="15">
                  <c:v>0.94652231369107565</c:v>
                </c:pt>
                <c:pt idx="16">
                  <c:v>0.91812941854520602</c:v>
                </c:pt>
                <c:pt idx="17">
                  <c:v>0.85287902546228445</c:v>
                </c:pt>
                <c:pt idx="18">
                  <c:v>0.79223939925660503</c:v>
                </c:pt>
                <c:pt idx="19">
                  <c:v>0.8882329119757868</c:v>
                </c:pt>
                <c:pt idx="20">
                  <c:v>0.8771818526096764</c:v>
                </c:pt>
                <c:pt idx="21">
                  <c:v>0.7803450442984996</c:v>
                </c:pt>
                <c:pt idx="22">
                  <c:v>0.8076157579987715</c:v>
                </c:pt>
                <c:pt idx="23">
                  <c:v>0.79184251946985729</c:v>
                </c:pt>
                <c:pt idx="24">
                  <c:v>1.0483170496381984</c:v>
                </c:pt>
                <c:pt idx="25">
                  <c:v>1.0990745861418736</c:v>
                </c:pt>
                <c:pt idx="26">
                  <c:v>0.77765070307896877</c:v>
                </c:pt>
                <c:pt idx="27">
                  <c:v>0.74418605897439605</c:v>
                </c:pt>
                <c:pt idx="28">
                  <c:v>0.72490924622313369</c:v>
                </c:pt>
                <c:pt idx="29">
                  <c:v>0.75489219116151407</c:v>
                </c:pt>
                <c:pt idx="30">
                  <c:v>0.75554428960642372</c:v>
                </c:pt>
                <c:pt idx="31">
                  <c:v>0.78554169466388668</c:v>
                </c:pt>
                <c:pt idx="32">
                  <c:v>0.78871261967627149</c:v>
                </c:pt>
                <c:pt idx="33">
                  <c:v>0.74464843154874316</c:v>
                </c:pt>
                <c:pt idx="34">
                  <c:v>0.7888992702409805</c:v>
                </c:pt>
              </c:numCache>
            </c:numRef>
          </c:yVal>
        </c:ser>
        <c:ser>
          <c:idx val="6"/>
          <c:order val="5"/>
          <c:tx>
            <c:v>brs</c:v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92D050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amphibole!$BB$107:$BB$110</c:f>
              <c:numCache>
                <c:formatCode>#,##0.00\ _€;[Red]\-#,##0.00\ _€</c:formatCode>
                <c:ptCount val="4"/>
                <c:pt idx="0">
                  <c:v>0.99103009679328824</c:v>
                </c:pt>
                <c:pt idx="1">
                  <c:v>1.0099195954236659</c:v>
                </c:pt>
                <c:pt idx="2">
                  <c:v>0.97336996520482522</c:v>
                </c:pt>
                <c:pt idx="3">
                  <c:v>1.0980867453365803</c:v>
                </c:pt>
              </c:numCache>
            </c:numRef>
          </c:xVal>
          <c:yVal>
            <c:numRef>
              <c:f>amphibole!$BC$107:$BC$110</c:f>
              <c:numCache>
                <c:formatCode>#,##0.00\ _€;[Red]\-#,##0.00\ _€</c:formatCode>
                <c:ptCount val="4"/>
                <c:pt idx="0">
                  <c:v>0.87933199041705024</c:v>
                </c:pt>
                <c:pt idx="1">
                  <c:v>0.83232954397328651</c:v>
                </c:pt>
                <c:pt idx="2">
                  <c:v>0.76876927739600998</c:v>
                </c:pt>
                <c:pt idx="3">
                  <c:v>1.0957840106205863</c:v>
                </c:pt>
              </c:numCache>
            </c:numRef>
          </c:yVal>
        </c:ser>
        <c:ser>
          <c:idx val="7"/>
          <c:order val="6"/>
          <c:tx>
            <c:v>brs</c:v>
          </c:tx>
          <c:spPr>
            <a:ln w="28575">
              <a:noFill/>
            </a:ln>
          </c:spPr>
          <c:marker>
            <c:symbol val="square"/>
            <c:size val="9"/>
            <c:spPr>
              <a:solidFill>
                <a:schemeClr val="bg1"/>
              </a:solidFill>
              <a:ln>
                <a:solidFill>
                  <a:srgbClr val="92D050"/>
                </a:solidFill>
              </a:ln>
            </c:spPr>
          </c:marker>
          <c:xVal>
            <c:numRef>
              <c:f>amphibole!$BB$111:$BB$113</c:f>
              <c:numCache>
                <c:formatCode>#,##0.00\ _€;[Red]\-#,##0.00\ _€</c:formatCode>
                <c:ptCount val="3"/>
                <c:pt idx="0">
                  <c:v>1.0323928917775196</c:v>
                </c:pt>
                <c:pt idx="1">
                  <c:v>0.96655992775033783</c:v>
                </c:pt>
                <c:pt idx="2">
                  <c:v>1.1452584869869471</c:v>
                </c:pt>
              </c:numCache>
            </c:numRef>
          </c:xVal>
          <c:yVal>
            <c:numRef>
              <c:f>amphibole!$BC$111:$BC$113</c:f>
              <c:numCache>
                <c:formatCode>#,##0.00\ _€;[Red]\-#,##0.00\ _€</c:formatCode>
                <c:ptCount val="3"/>
                <c:pt idx="0">
                  <c:v>1.209093893427891</c:v>
                </c:pt>
                <c:pt idx="1">
                  <c:v>1.4674467269627938</c:v>
                </c:pt>
                <c:pt idx="2">
                  <c:v>1.4875860674292829</c:v>
                </c:pt>
              </c:numCache>
            </c:numRef>
          </c:yVal>
        </c:ser>
        <c:ser>
          <c:idx val="10"/>
          <c:order val="7"/>
          <c:tx>
            <c:v>mg-tmt</c:v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amphibole!$BB$114</c:f>
              <c:numCache>
                <c:formatCode>#,##0.00\ _€;[Red]\-#,##0.00\ _€</c:formatCode>
                <c:ptCount val="1"/>
                <c:pt idx="0">
                  <c:v>1.2517168619073655</c:v>
                </c:pt>
              </c:numCache>
            </c:numRef>
          </c:xVal>
          <c:yVal>
            <c:numRef>
              <c:f>amphibole!$BC$114</c:f>
              <c:numCache>
                <c:formatCode>#,##0.00\ _€;[Red]\-#,##0.00\ _€</c:formatCode>
                <c:ptCount val="1"/>
                <c:pt idx="0">
                  <c:v>1.7345805882663141</c:v>
                </c:pt>
              </c:numCache>
            </c:numRef>
          </c:yVal>
        </c:ser>
        <c:ser>
          <c:idx val="11"/>
          <c:order val="8"/>
          <c:tx>
            <c:v>mg-tmt</c:v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ACC8EA"/>
              </a:solidFill>
              <a:ln>
                <a:solidFill>
                  <a:schemeClr val="bg1"/>
                </a:solidFill>
              </a:ln>
            </c:spPr>
          </c:marker>
          <c:xVal>
            <c:numRef>
              <c:f>amphibole!$BB$115:$BB$117</c:f>
              <c:numCache>
                <c:formatCode>#,##0.00\ _€;[Red]\-#,##0.00\ _€</c:formatCode>
                <c:ptCount val="3"/>
                <c:pt idx="0">
                  <c:v>1.2588555623640572</c:v>
                </c:pt>
                <c:pt idx="1">
                  <c:v>1.3805535403125806</c:v>
                </c:pt>
                <c:pt idx="2">
                  <c:v>1.3777679894066555</c:v>
                </c:pt>
              </c:numCache>
            </c:numRef>
          </c:xVal>
          <c:yVal>
            <c:numRef>
              <c:f>amphibole!$BC$115:$BC$117</c:f>
              <c:numCache>
                <c:formatCode>#,##0.00\ _€;[Red]\-#,##0.00\ _€</c:formatCode>
                <c:ptCount val="3"/>
                <c:pt idx="0">
                  <c:v>1.8932294102094884</c:v>
                </c:pt>
                <c:pt idx="1">
                  <c:v>1.7439848932387987</c:v>
                </c:pt>
                <c:pt idx="2">
                  <c:v>1.9918790617885858</c:v>
                </c:pt>
              </c:numCache>
            </c:numRef>
          </c:yVal>
        </c:ser>
        <c:ser>
          <c:idx val="8"/>
          <c:order val="9"/>
          <c:spPr>
            <a:ln w="28575">
              <a:noFill/>
            </a:ln>
          </c:spPr>
          <c:marker>
            <c:symbol val="diamond"/>
            <c:size val="5"/>
            <c:spPr>
              <a:solidFill>
                <a:sysClr val="window" lastClr="FFFFFF"/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xVal>
            <c:numRef>
              <c:f>amphibole!$BB$53:$BB$71</c:f>
              <c:numCache>
                <c:formatCode>#,##0.00\ _€;[Red]\-#,##0.00\ _€</c:formatCode>
                <c:ptCount val="19"/>
                <c:pt idx="0">
                  <c:v>1.1299110584265459</c:v>
                </c:pt>
                <c:pt idx="1">
                  <c:v>0.99932248005633251</c:v>
                </c:pt>
                <c:pt idx="2">
                  <c:v>1.1040474116161769</c:v>
                </c:pt>
                <c:pt idx="3">
                  <c:v>1.1239708159480761</c:v>
                </c:pt>
                <c:pt idx="4">
                  <c:v>1.3502477293637556</c:v>
                </c:pt>
                <c:pt idx="5">
                  <c:v>1.2591425881456046</c:v>
                </c:pt>
                <c:pt idx="6">
                  <c:v>1.0422870753654938</c:v>
                </c:pt>
                <c:pt idx="7">
                  <c:v>1.3189239770405075</c:v>
                </c:pt>
                <c:pt idx="8">
                  <c:v>1.2962478458517706</c:v>
                </c:pt>
                <c:pt idx="9">
                  <c:v>1.1889666589137986</c:v>
                </c:pt>
                <c:pt idx="10">
                  <c:v>1.2037461363199822</c:v>
                </c:pt>
                <c:pt idx="11">
                  <c:v>1.2948963792585175</c:v>
                </c:pt>
                <c:pt idx="12">
                  <c:v>1.265720126961374</c:v>
                </c:pt>
                <c:pt idx="13">
                  <c:v>1.2889558215199259</c:v>
                </c:pt>
                <c:pt idx="14">
                  <c:v>1.2929468787534981</c:v>
                </c:pt>
                <c:pt idx="15">
                  <c:v>1.1839761436368779</c:v>
                </c:pt>
                <c:pt idx="16">
                  <c:v>1.3226584883664005</c:v>
                </c:pt>
                <c:pt idx="17">
                  <c:v>1.3471932413521819</c:v>
                </c:pt>
                <c:pt idx="18">
                  <c:v>1.3138925171681879</c:v>
                </c:pt>
              </c:numCache>
            </c:numRef>
          </c:xVal>
          <c:yVal>
            <c:numRef>
              <c:f>amphibole!$BC$53:$BC$71</c:f>
              <c:numCache>
                <c:formatCode>#,##0.00\ _€;[Red]\-#,##0.00\ _€</c:formatCode>
                <c:ptCount val="19"/>
                <c:pt idx="0">
                  <c:v>0.57142366852050319</c:v>
                </c:pt>
                <c:pt idx="1">
                  <c:v>0.52985501296694171</c:v>
                </c:pt>
                <c:pt idx="2">
                  <c:v>0.60584351261526503</c:v>
                </c:pt>
                <c:pt idx="3">
                  <c:v>0.5793470930473994</c:v>
                </c:pt>
                <c:pt idx="4">
                  <c:v>1.1014773353660692</c:v>
                </c:pt>
                <c:pt idx="5">
                  <c:v>0.81958704819448158</c:v>
                </c:pt>
                <c:pt idx="6">
                  <c:v>0.62854768920046933</c:v>
                </c:pt>
                <c:pt idx="7">
                  <c:v>0.70447039345441809</c:v>
                </c:pt>
                <c:pt idx="8">
                  <c:v>0.61669339791975641</c:v>
                </c:pt>
                <c:pt idx="9">
                  <c:v>0.68158058950068945</c:v>
                </c:pt>
                <c:pt idx="10">
                  <c:v>0.65827210839587469</c:v>
                </c:pt>
                <c:pt idx="11">
                  <c:v>1.0305756592196698</c:v>
                </c:pt>
                <c:pt idx="12">
                  <c:v>0.86340638158232963</c:v>
                </c:pt>
                <c:pt idx="13">
                  <c:v>0.94634540798097522</c:v>
                </c:pt>
                <c:pt idx="14">
                  <c:v>0.70192642570832486</c:v>
                </c:pt>
                <c:pt idx="15">
                  <c:v>0.66410184615026591</c:v>
                </c:pt>
                <c:pt idx="16">
                  <c:v>0.63603932575225386</c:v>
                </c:pt>
                <c:pt idx="17">
                  <c:v>2.0652426277506661</c:v>
                </c:pt>
                <c:pt idx="18">
                  <c:v>2.1469640706845414</c:v>
                </c:pt>
              </c:numCache>
            </c:numRef>
          </c:yVal>
        </c:ser>
        <c:ser>
          <c:idx val="9"/>
          <c:order val="10"/>
          <c:spPr>
            <a:ln w="28575">
              <a:noFill/>
            </a:ln>
          </c:spPr>
          <c:xVal>
            <c:numRef>
              <c:f>amphibole!$BE$41</c:f>
              <c:numCache>
                <c:formatCode>General_)</c:formatCode>
                <c:ptCount val="1"/>
              </c:numCache>
            </c:numRef>
          </c:xVal>
          <c:yVal>
            <c:numRef>
              <c:f>amphibole!$BF$41</c:f>
              <c:numCache>
                <c:formatCode>General_)</c:formatCode>
                <c:ptCount val="1"/>
              </c:numCache>
            </c:numRef>
          </c:yVal>
        </c:ser>
        <c:ser>
          <c:idx val="12"/>
          <c:order val="11"/>
          <c:spPr>
            <a:ln w="28575">
              <a:noFill/>
            </a:ln>
          </c:spPr>
          <c:xVal>
            <c:numRef>
              <c:f>amphibole!$BE$41</c:f>
              <c:numCache>
                <c:formatCode>General_)</c:formatCode>
                <c:ptCount val="1"/>
              </c:numCache>
            </c:numRef>
          </c:xVal>
          <c:yVal>
            <c:numRef>
              <c:f>amphibole!$BF$41</c:f>
              <c:numCache>
                <c:formatCode>General_)</c:formatCode>
                <c:ptCount val="1"/>
              </c:numCache>
            </c:numRef>
          </c:yVal>
        </c:ser>
        <c:ser>
          <c:idx val="14"/>
          <c:order val="12"/>
          <c:tx>
            <c:v>vein mineral</c:v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amphibole!$BE$41</c:f>
              <c:numCache>
                <c:formatCode>General_)</c:formatCode>
                <c:ptCount val="1"/>
              </c:numCache>
            </c:numRef>
          </c:xVal>
          <c:yVal>
            <c:numRef>
              <c:f>amphibole!$BF$41</c:f>
              <c:numCache>
                <c:formatCode>General_)</c:formatCode>
                <c:ptCount val="1"/>
              </c:numCache>
            </c:numRef>
          </c:yVal>
        </c:ser>
        <c:ser>
          <c:idx val="13"/>
          <c:order val="13"/>
          <c:tx>
            <c:v>"eclogitic" mineral</c:v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amphibole!$BE$41</c:f>
              <c:numCache>
                <c:formatCode>General_)</c:formatCode>
                <c:ptCount val="1"/>
              </c:numCache>
            </c:numRef>
          </c:xVal>
          <c:yVal>
            <c:numRef>
              <c:f>amphibole!$BF$41</c:f>
              <c:numCache>
                <c:formatCode>General_)</c:formatCode>
                <c:ptCount val="1"/>
              </c:numCache>
            </c:numRef>
          </c:yVal>
        </c:ser>
        <c:ser>
          <c:idx val="0"/>
          <c:order val="14"/>
          <c:tx>
            <c:v>LIDU amphiboles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ysClr val="window" lastClr="FFFFFF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xVal>
            <c:numRef>
              <c:f>amphibole!$BB$3:$BB$25</c:f>
              <c:numCache>
                <c:formatCode>#,##0.00\ _€;[Red]\-#,##0.00\ _€</c:formatCode>
                <c:ptCount val="23"/>
                <c:pt idx="0">
                  <c:v>0.55781605566265413</c:v>
                </c:pt>
                <c:pt idx="1">
                  <c:v>0.64673505300559198</c:v>
                </c:pt>
                <c:pt idx="2">
                  <c:v>0.56385653244189382</c:v>
                </c:pt>
                <c:pt idx="3">
                  <c:v>0.53122568144828619</c:v>
                </c:pt>
                <c:pt idx="4">
                  <c:v>0.58425780256558424</c:v>
                </c:pt>
                <c:pt idx="5">
                  <c:v>0.5856122036845437</c:v>
                </c:pt>
                <c:pt idx="6">
                  <c:v>0.48524706861301325</c:v>
                </c:pt>
                <c:pt idx="7">
                  <c:v>0.5454524315724314</c:v>
                </c:pt>
                <c:pt idx="8">
                  <c:v>0.615591746276267</c:v>
                </c:pt>
                <c:pt idx="9">
                  <c:v>0.77702691099856513</c:v>
                </c:pt>
                <c:pt idx="10">
                  <c:v>0.6053623030054982</c:v>
                </c:pt>
                <c:pt idx="11">
                  <c:v>0.63537810667633765</c:v>
                </c:pt>
                <c:pt idx="12">
                  <c:v>0.66629235699447809</c:v>
                </c:pt>
                <c:pt idx="13">
                  <c:v>0.60420267394426874</c:v>
                </c:pt>
                <c:pt idx="14">
                  <c:v>0.73596143004311876</c:v>
                </c:pt>
                <c:pt idx="15">
                  <c:v>0.79677970118496788</c:v>
                </c:pt>
                <c:pt idx="16">
                  <c:v>0.65971894826201971</c:v>
                </c:pt>
                <c:pt idx="17">
                  <c:v>0.57521489685351979</c:v>
                </c:pt>
                <c:pt idx="18">
                  <c:v>1.2085838827921598</c:v>
                </c:pt>
                <c:pt idx="19">
                  <c:v>4.9651269631564632E-2</c:v>
                </c:pt>
                <c:pt idx="20">
                  <c:v>3.5827733917476318E-2</c:v>
                </c:pt>
                <c:pt idx="21">
                  <c:v>4.2731444150904456E-2</c:v>
                </c:pt>
                <c:pt idx="22">
                  <c:v>4.1201820713887644E-2</c:v>
                </c:pt>
              </c:numCache>
            </c:numRef>
          </c:xVal>
          <c:yVal>
            <c:numRef>
              <c:f>amphibole!$BC$3:$BC$25</c:f>
              <c:numCache>
                <c:formatCode>#,##0.00\ _€;[Red]\-#,##0.00\ _€</c:formatCode>
                <c:ptCount val="23"/>
                <c:pt idx="0">
                  <c:v>1.4210881621507117</c:v>
                </c:pt>
                <c:pt idx="1">
                  <c:v>1.4554918633071408</c:v>
                </c:pt>
                <c:pt idx="2">
                  <c:v>1.4053976891487778</c:v>
                </c:pt>
                <c:pt idx="3">
                  <c:v>1.4111498743835478</c:v>
                </c:pt>
                <c:pt idx="4">
                  <c:v>1.4973826784031736</c:v>
                </c:pt>
                <c:pt idx="5">
                  <c:v>1.4777290098991394</c:v>
                </c:pt>
                <c:pt idx="6">
                  <c:v>1.3204814157419857</c:v>
                </c:pt>
                <c:pt idx="7">
                  <c:v>1.403235044221498</c:v>
                </c:pt>
                <c:pt idx="8">
                  <c:v>1.3354616045891703</c:v>
                </c:pt>
                <c:pt idx="9">
                  <c:v>1.71430536175966</c:v>
                </c:pt>
                <c:pt idx="10">
                  <c:v>1.5135494817994362</c:v>
                </c:pt>
                <c:pt idx="11">
                  <c:v>1.5093298126591641</c:v>
                </c:pt>
                <c:pt idx="12">
                  <c:v>1.8028178847804881</c:v>
                </c:pt>
                <c:pt idx="13">
                  <c:v>1.6451719360773707</c:v>
                </c:pt>
                <c:pt idx="14">
                  <c:v>1.8338883798736658</c:v>
                </c:pt>
                <c:pt idx="15">
                  <c:v>1.8728023338286031</c:v>
                </c:pt>
                <c:pt idx="16">
                  <c:v>1.7010161804049897</c:v>
                </c:pt>
                <c:pt idx="17">
                  <c:v>1.5524088834950103</c:v>
                </c:pt>
                <c:pt idx="18">
                  <c:v>2.0086515780031347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</c:ser>
        <c:axId val="121570048"/>
        <c:axId val="121572352"/>
      </c:scatterChart>
      <c:valAx>
        <c:axId val="121570048"/>
        <c:scaling>
          <c:orientation val="minMax"/>
          <c:max val="1.4"/>
          <c:min val="0.4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400" b="1" i="0" strike="noStrike">
                    <a:solidFill>
                      <a:srgbClr val="000000"/>
                    </a:solidFill>
                    <a:latin typeface="Zap"/>
                  </a:rPr>
                  <a:t>Na+K </a:t>
                </a:r>
                <a:r>
                  <a:rPr lang="de-DE" sz="1400" b="0" i="0" strike="noStrike">
                    <a:solidFill>
                      <a:srgbClr val="000000"/>
                    </a:solidFill>
                    <a:latin typeface="Zap"/>
                  </a:rPr>
                  <a:t>[pfu]</a:t>
                </a:r>
              </a:p>
            </c:rich>
          </c:tx>
          <c:layout>
            <c:manualLayout>
              <c:xMode val="edge"/>
              <c:yMode val="edge"/>
              <c:x val="0.46713779745917783"/>
              <c:y val="0.93334438458350644"/>
            </c:manualLayout>
          </c:layout>
        </c:title>
        <c:numFmt formatCode="#,##0.0" sourceLinked="0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Zap"/>
                <a:ea typeface="Zap"/>
                <a:cs typeface="Zap"/>
              </a:defRPr>
            </a:pPr>
            <a:endParaRPr lang="de-DE"/>
          </a:p>
        </c:txPr>
        <c:crossAx val="121572352"/>
        <c:crosses val="autoZero"/>
        <c:crossBetween val="midCat"/>
        <c:majorUnit val="0.2"/>
      </c:valAx>
      <c:valAx>
        <c:axId val="121572352"/>
        <c:scaling>
          <c:orientation val="minMax"/>
          <c:min val="0.5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400" b="1" i="0" strike="noStrike" baseline="30000">
                    <a:solidFill>
                      <a:srgbClr val="000000"/>
                    </a:solidFill>
                    <a:latin typeface="Zap"/>
                  </a:rPr>
                  <a:t>[4]</a:t>
                </a:r>
                <a:r>
                  <a:rPr lang="de-DE" sz="1400" b="1" i="0" strike="noStrike">
                    <a:solidFill>
                      <a:srgbClr val="000000"/>
                    </a:solidFill>
                    <a:latin typeface="Zap"/>
                  </a:rPr>
                  <a:t>Al</a:t>
                </a:r>
                <a:r>
                  <a:rPr lang="de-DE" sz="1400" b="1" i="0" strike="noStrike" baseline="30000">
                    <a:solidFill>
                      <a:srgbClr val="000000"/>
                    </a:solidFill>
                    <a:latin typeface="Zap"/>
                  </a:rPr>
                  <a:t> </a:t>
                </a:r>
                <a:r>
                  <a:rPr lang="de-DE" sz="1400" b="0" i="0" strike="noStrike">
                    <a:solidFill>
                      <a:srgbClr val="000000"/>
                    </a:solidFill>
                    <a:latin typeface="Zap"/>
                  </a:rPr>
                  <a:t>[pfu]</a:t>
                </a:r>
              </a:p>
            </c:rich>
          </c:tx>
          <c:layout>
            <c:manualLayout>
              <c:xMode val="edge"/>
              <c:yMode val="edge"/>
              <c:x val="4.4346037444154811E-3"/>
              <c:y val="0.34656896356854955"/>
            </c:manualLayout>
          </c:layout>
        </c:title>
        <c:numFmt formatCode="#,##0.0" sourceLinked="0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Zap" pitchFamily="34" charset="0"/>
              </a:defRPr>
            </a:pPr>
            <a:endParaRPr lang="de-DE"/>
          </a:p>
        </c:txPr>
        <c:crossAx val="121570048"/>
        <c:crosses val="autoZero"/>
        <c:crossBetween val="midCat"/>
        <c:majorUnit val="0.60000000000000064"/>
      </c:valAx>
      <c:spPr>
        <a:ln w="3175">
          <a:solidFill>
            <a:schemeClr val="tx1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0"/>
        <c:delete val="1"/>
      </c:legendEntry>
      <c:legendEntry>
        <c:idx val="1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4"/>
        <c:txPr>
          <a:bodyPr/>
          <a:lstStyle/>
          <a:p>
            <a:pPr>
              <a:defRPr sz="1200">
                <a:solidFill>
                  <a:schemeClr val="bg1">
                    <a:lumMod val="65000"/>
                  </a:schemeClr>
                </a:solidFill>
                <a:latin typeface="Zap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.12408802477061422"/>
          <c:y val="0.6477547124791232"/>
          <c:w val="0.24109598612985367"/>
          <c:h val="0.19423978701226952"/>
        </c:manualLayout>
      </c:layout>
      <c:overlay val="1"/>
      <c:txPr>
        <a:bodyPr/>
        <a:lstStyle/>
        <a:p>
          <a:pPr>
            <a:defRPr sz="1200">
              <a:latin typeface="Zap" pitchFamily="34" charset="0"/>
            </a:defRPr>
          </a:pPr>
          <a:endParaRPr lang="de-DE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77</xdr:col>
      <xdr:colOff>168234</xdr:colOff>
      <xdr:row>84</xdr:row>
      <xdr:rowOff>78262</xdr:rowOff>
    </xdr:from>
    <xdr:to>
      <xdr:col>84</xdr:col>
      <xdr:colOff>498434</xdr:colOff>
      <xdr:row>103</xdr:row>
      <xdr:rowOff>92776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77</xdr:col>
      <xdr:colOff>205344</xdr:colOff>
      <xdr:row>63</xdr:row>
      <xdr:rowOff>11133</xdr:rowOff>
    </xdr:from>
    <xdr:to>
      <xdr:col>84</xdr:col>
      <xdr:colOff>535544</xdr:colOff>
      <xdr:row>82</xdr:row>
      <xdr:rowOff>163533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77</xdr:col>
      <xdr:colOff>191737</xdr:colOff>
      <xdr:row>42</xdr:row>
      <xdr:rowOff>72984</xdr:rowOff>
    </xdr:from>
    <xdr:to>
      <xdr:col>84</xdr:col>
      <xdr:colOff>521937</xdr:colOff>
      <xdr:row>62</xdr:row>
      <xdr:rowOff>34884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199042</xdr:colOff>
      <xdr:row>31</xdr:row>
      <xdr:rowOff>87228</xdr:rowOff>
    </xdr:from>
    <xdr:to>
      <xdr:col>65</xdr:col>
      <xdr:colOff>117399</xdr:colOff>
      <xdr:row>54</xdr:row>
      <xdr:rowOff>19193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62</xdr:col>
      <xdr:colOff>374607</xdr:colOff>
      <xdr:row>37</xdr:row>
      <xdr:rowOff>149527</xdr:rowOff>
    </xdr:from>
    <xdr:ext cx="1518108" cy="269304"/>
    <xdr:sp macro="" textlink="">
      <xdr:nvSpPr>
        <xdr:cNvPr id="3" name="Textfeld 2"/>
        <xdr:cNvSpPr txBox="1"/>
      </xdr:nvSpPr>
      <xdr:spPr>
        <a:xfrm>
          <a:off x="47618607" y="7198027"/>
          <a:ext cx="1518108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de-DE" sz="1200">
              <a:latin typeface="Times New Roman" pitchFamily="18" charset="0"/>
              <a:cs typeface="Times New Roman" pitchFamily="18" charset="0"/>
            </a:rPr>
            <a:t>ep-czo </a:t>
          </a:r>
          <a:r>
            <a:rPr lang="de-DE" sz="12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de-DE" sz="1200">
              <a:latin typeface="Times New Roman" pitchFamily="18" charset="0"/>
              <a:cs typeface="Times New Roman" pitchFamily="18" charset="0"/>
            </a:rPr>
            <a:t>solid solution</a:t>
          </a:r>
        </a:p>
      </xdr:txBody>
    </xdr:sp>
    <xdr:clientData/>
  </xdr:oneCellAnchor>
  <xdr:twoCellAnchor>
    <xdr:from>
      <xdr:col>62</xdr:col>
      <xdr:colOff>66787</xdr:colOff>
      <xdr:row>36</xdr:row>
      <xdr:rowOff>169055</xdr:rowOff>
    </xdr:from>
    <xdr:to>
      <xdr:col>62</xdr:col>
      <xdr:colOff>374607</xdr:colOff>
      <xdr:row>38</xdr:row>
      <xdr:rowOff>93680</xdr:rowOff>
    </xdr:to>
    <xdr:cxnSp macro="">
      <xdr:nvCxnSpPr>
        <xdr:cNvPr id="4" name="Gerade Verbindung mit Pfeil 3"/>
        <xdr:cNvCxnSpPr>
          <a:stCxn id="3" idx="1"/>
        </xdr:cNvCxnSpPr>
      </xdr:nvCxnSpPr>
      <xdr:spPr>
        <a:xfrm rot="10800000">
          <a:off x="47310787" y="7027055"/>
          <a:ext cx="307820" cy="3056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5</xdr:row>
      <xdr:rowOff>0</xdr:rowOff>
    </xdr:from>
    <xdr:to>
      <xdr:col>64</xdr:col>
      <xdr:colOff>680357</xdr:colOff>
      <xdr:row>27</xdr:row>
      <xdr:rowOff>122465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0</xdr:colOff>
      <xdr:row>10</xdr:row>
      <xdr:rowOff>0</xdr:rowOff>
    </xdr:from>
    <xdr:to>
      <xdr:col>62</xdr:col>
      <xdr:colOff>690129</xdr:colOff>
      <xdr:row>34</xdr:row>
      <xdr:rowOff>104776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63</xdr:col>
      <xdr:colOff>0</xdr:colOff>
      <xdr:row>10</xdr:row>
      <xdr:rowOff>0</xdr:rowOff>
    </xdr:from>
    <xdr:to>
      <xdr:col>69</xdr:col>
      <xdr:colOff>697922</xdr:colOff>
      <xdr:row>34</xdr:row>
      <xdr:rowOff>98714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56</xdr:col>
      <xdr:colOff>0</xdr:colOff>
      <xdr:row>36</xdr:row>
      <xdr:rowOff>0</xdr:rowOff>
    </xdr:from>
    <xdr:to>
      <xdr:col>62</xdr:col>
      <xdr:colOff>695324</xdr:colOff>
      <xdr:row>60</xdr:row>
      <xdr:rowOff>89188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63</xdr:col>
      <xdr:colOff>0</xdr:colOff>
      <xdr:row>36</xdr:row>
      <xdr:rowOff>0</xdr:rowOff>
    </xdr:from>
    <xdr:to>
      <xdr:col>69</xdr:col>
      <xdr:colOff>688397</xdr:colOff>
      <xdr:row>60</xdr:row>
      <xdr:rowOff>89187</xdr:rowOff>
    </xdr:to>
    <xdr:graphicFrame macro="">
      <xdr:nvGraphicFramePr>
        <xdr:cNvPr id="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0.15568</cdr:x>
      <cdr:y>0.38987</cdr:y>
    </cdr:from>
    <cdr:to>
      <cdr:x>0.35291</cdr:x>
      <cdr:y>0.53917</cdr:y>
    </cdr:to>
    <cdr:sp macro="" textlink="">
      <cdr:nvSpPr>
        <cdr:cNvPr id="2" name="Freihandform 1"/>
        <cdr:cNvSpPr/>
      </cdr:nvSpPr>
      <cdr:spPr bwMode="auto">
        <a:xfrm xmlns:a="http://schemas.openxmlformats.org/drawingml/2006/main">
          <a:off x="892175" y="1573753"/>
          <a:ext cx="1130300" cy="602308"/>
        </a:xfrm>
        <a:custGeom xmlns:a="http://schemas.openxmlformats.org/drawingml/2006/main">
          <a:avLst/>
          <a:gdLst>
            <a:gd name="connsiteX0" fmla="*/ 852487 w 1066800"/>
            <a:gd name="connsiteY0" fmla="*/ 38100 h 590550"/>
            <a:gd name="connsiteX1" fmla="*/ 814387 w 1066800"/>
            <a:gd name="connsiteY1" fmla="*/ 28575 h 590550"/>
            <a:gd name="connsiteX2" fmla="*/ 771525 w 1066800"/>
            <a:gd name="connsiteY2" fmla="*/ 23813 h 590550"/>
            <a:gd name="connsiteX3" fmla="*/ 747712 w 1066800"/>
            <a:gd name="connsiteY3" fmla="*/ 19050 h 590550"/>
            <a:gd name="connsiteX4" fmla="*/ 714375 w 1066800"/>
            <a:gd name="connsiteY4" fmla="*/ 14288 h 590550"/>
            <a:gd name="connsiteX5" fmla="*/ 690562 w 1066800"/>
            <a:gd name="connsiteY5" fmla="*/ 9525 h 590550"/>
            <a:gd name="connsiteX6" fmla="*/ 633412 w 1066800"/>
            <a:gd name="connsiteY6" fmla="*/ 0 h 590550"/>
            <a:gd name="connsiteX7" fmla="*/ 514350 w 1066800"/>
            <a:gd name="connsiteY7" fmla="*/ 4763 h 590550"/>
            <a:gd name="connsiteX8" fmla="*/ 447675 w 1066800"/>
            <a:gd name="connsiteY8" fmla="*/ 23813 h 590550"/>
            <a:gd name="connsiteX9" fmla="*/ 428625 w 1066800"/>
            <a:gd name="connsiteY9" fmla="*/ 28575 h 590550"/>
            <a:gd name="connsiteX10" fmla="*/ 400050 w 1066800"/>
            <a:gd name="connsiteY10" fmla="*/ 42863 h 590550"/>
            <a:gd name="connsiteX11" fmla="*/ 357187 w 1066800"/>
            <a:gd name="connsiteY11" fmla="*/ 57150 h 590550"/>
            <a:gd name="connsiteX12" fmla="*/ 342900 w 1066800"/>
            <a:gd name="connsiteY12" fmla="*/ 61913 h 590550"/>
            <a:gd name="connsiteX13" fmla="*/ 328612 w 1066800"/>
            <a:gd name="connsiteY13" fmla="*/ 66675 h 590550"/>
            <a:gd name="connsiteX14" fmla="*/ 300037 w 1066800"/>
            <a:gd name="connsiteY14" fmla="*/ 80963 h 590550"/>
            <a:gd name="connsiteX15" fmla="*/ 285750 w 1066800"/>
            <a:gd name="connsiteY15" fmla="*/ 90488 h 590550"/>
            <a:gd name="connsiteX16" fmla="*/ 257175 w 1066800"/>
            <a:gd name="connsiteY16" fmla="*/ 100013 h 590550"/>
            <a:gd name="connsiteX17" fmla="*/ 228600 w 1066800"/>
            <a:gd name="connsiteY17" fmla="*/ 114300 h 590550"/>
            <a:gd name="connsiteX18" fmla="*/ 214312 w 1066800"/>
            <a:gd name="connsiteY18" fmla="*/ 123825 h 590550"/>
            <a:gd name="connsiteX19" fmla="*/ 185737 w 1066800"/>
            <a:gd name="connsiteY19" fmla="*/ 133350 h 590550"/>
            <a:gd name="connsiteX20" fmla="*/ 171450 w 1066800"/>
            <a:gd name="connsiteY20" fmla="*/ 142875 h 590550"/>
            <a:gd name="connsiteX21" fmla="*/ 157162 w 1066800"/>
            <a:gd name="connsiteY21" fmla="*/ 147638 h 590550"/>
            <a:gd name="connsiteX22" fmla="*/ 138112 w 1066800"/>
            <a:gd name="connsiteY22" fmla="*/ 161925 h 590550"/>
            <a:gd name="connsiteX23" fmla="*/ 123825 w 1066800"/>
            <a:gd name="connsiteY23" fmla="*/ 171450 h 590550"/>
            <a:gd name="connsiteX24" fmla="*/ 95250 w 1066800"/>
            <a:gd name="connsiteY24" fmla="*/ 195263 h 590550"/>
            <a:gd name="connsiteX25" fmla="*/ 71437 w 1066800"/>
            <a:gd name="connsiteY25" fmla="*/ 223838 h 590550"/>
            <a:gd name="connsiteX26" fmla="*/ 38100 w 1066800"/>
            <a:gd name="connsiteY26" fmla="*/ 266700 h 590550"/>
            <a:gd name="connsiteX27" fmla="*/ 33337 w 1066800"/>
            <a:gd name="connsiteY27" fmla="*/ 280988 h 590550"/>
            <a:gd name="connsiteX28" fmla="*/ 19050 w 1066800"/>
            <a:gd name="connsiteY28" fmla="*/ 290513 h 590550"/>
            <a:gd name="connsiteX29" fmla="*/ 9525 w 1066800"/>
            <a:gd name="connsiteY29" fmla="*/ 319088 h 590550"/>
            <a:gd name="connsiteX30" fmla="*/ 4762 w 1066800"/>
            <a:gd name="connsiteY30" fmla="*/ 333375 h 590550"/>
            <a:gd name="connsiteX31" fmla="*/ 0 w 1066800"/>
            <a:gd name="connsiteY31" fmla="*/ 347663 h 590550"/>
            <a:gd name="connsiteX32" fmla="*/ 4762 w 1066800"/>
            <a:gd name="connsiteY32" fmla="*/ 452438 h 590550"/>
            <a:gd name="connsiteX33" fmla="*/ 14287 w 1066800"/>
            <a:gd name="connsiteY33" fmla="*/ 485775 h 590550"/>
            <a:gd name="connsiteX34" fmla="*/ 42862 w 1066800"/>
            <a:gd name="connsiteY34" fmla="*/ 504825 h 590550"/>
            <a:gd name="connsiteX35" fmla="*/ 57150 w 1066800"/>
            <a:gd name="connsiteY35" fmla="*/ 514350 h 590550"/>
            <a:gd name="connsiteX36" fmla="*/ 85725 w 1066800"/>
            <a:gd name="connsiteY36" fmla="*/ 523875 h 590550"/>
            <a:gd name="connsiteX37" fmla="*/ 114300 w 1066800"/>
            <a:gd name="connsiteY37" fmla="*/ 542925 h 590550"/>
            <a:gd name="connsiteX38" fmla="*/ 147637 w 1066800"/>
            <a:gd name="connsiteY38" fmla="*/ 557213 h 590550"/>
            <a:gd name="connsiteX39" fmla="*/ 176212 w 1066800"/>
            <a:gd name="connsiteY39" fmla="*/ 566738 h 590550"/>
            <a:gd name="connsiteX40" fmla="*/ 209550 w 1066800"/>
            <a:gd name="connsiteY40" fmla="*/ 581025 h 590550"/>
            <a:gd name="connsiteX41" fmla="*/ 271462 w 1066800"/>
            <a:gd name="connsiteY41" fmla="*/ 590550 h 590550"/>
            <a:gd name="connsiteX42" fmla="*/ 623887 w 1066800"/>
            <a:gd name="connsiteY42" fmla="*/ 585788 h 590550"/>
            <a:gd name="connsiteX43" fmla="*/ 681037 w 1066800"/>
            <a:gd name="connsiteY43" fmla="*/ 576263 h 590550"/>
            <a:gd name="connsiteX44" fmla="*/ 733425 w 1066800"/>
            <a:gd name="connsiteY44" fmla="*/ 561975 h 590550"/>
            <a:gd name="connsiteX45" fmla="*/ 762000 w 1066800"/>
            <a:gd name="connsiteY45" fmla="*/ 552450 h 590550"/>
            <a:gd name="connsiteX46" fmla="*/ 781050 w 1066800"/>
            <a:gd name="connsiteY46" fmla="*/ 547688 h 590550"/>
            <a:gd name="connsiteX47" fmla="*/ 809625 w 1066800"/>
            <a:gd name="connsiteY47" fmla="*/ 538163 h 590550"/>
            <a:gd name="connsiteX48" fmla="*/ 828675 w 1066800"/>
            <a:gd name="connsiteY48" fmla="*/ 533400 h 590550"/>
            <a:gd name="connsiteX49" fmla="*/ 857250 w 1066800"/>
            <a:gd name="connsiteY49" fmla="*/ 523875 h 590550"/>
            <a:gd name="connsiteX50" fmla="*/ 885825 w 1066800"/>
            <a:gd name="connsiteY50" fmla="*/ 514350 h 590550"/>
            <a:gd name="connsiteX51" fmla="*/ 900112 w 1066800"/>
            <a:gd name="connsiteY51" fmla="*/ 504825 h 590550"/>
            <a:gd name="connsiteX52" fmla="*/ 919162 w 1066800"/>
            <a:gd name="connsiteY52" fmla="*/ 500063 h 590550"/>
            <a:gd name="connsiteX53" fmla="*/ 962025 w 1066800"/>
            <a:gd name="connsiteY53" fmla="*/ 471488 h 590550"/>
            <a:gd name="connsiteX54" fmla="*/ 976312 w 1066800"/>
            <a:gd name="connsiteY54" fmla="*/ 461963 h 590550"/>
            <a:gd name="connsiteX55" fmla="*/ 1000125 w 1066800"/>
            <a:gd name="connsiteY55" fmla="*/ 433388 h 590550"/>
            <a:gd name="connsiteX56" fmla="*/ 1019175 w 1066800"/>
            <a:gd name="connsiteY56" fmla="*/ 404813 h 590550"/>
            <a:gd name="connsiteX57" fmla="*/ 1028700 w 1066800"/>
            <a:gd name="connsiteY57" fmla="*/ 385763 h 590550"/>
            <a:gd name="connsiteX58" fmla="*/ 1042987 w 1066800"/>
            <a:gd name="connsiteY58" fmla="*/ 342900 h 590550"/>
            <a:gd name="connsiteX59" fmla="*/ 1052512 w 1066800"/>
            <a:gd name="connsiteY59" fmla="*/ 323850 h 590550"/>
            <a:gd name="connsiteX60" fmla="*/ 1062037 w 1066800"/>
            <a:gd name="connsiteY60" fmla="*/ 295275 h 590550"/>
            <a:gd name="connsiteX61" fmla="*/ 1066800 w 1066800"/>
            <a:gd name="connsiteY61" fmla="*/ 280988 h 590550"/>
            <a:gd name="connsiteX62" fmla="*/ 1057275 w 1066800"/>
            <a:gd name="connsiteY62" fmla="*/ 185738 h 590550"/>
            <a:gd name="connsiteX63" fmla="*/ 1047750 w 1066800"/>
            <a:gd name="connsiteY63" fmla="*/ 157163 h 590550"/>
            <a:gd name="connsiteX64" fmla="*/ 1033462 w 1066800"/>
            <a:gd name="connsiteY64" fmla="*/ 114300 h 590550"/>
            <a:gd name="connsiteX65" fmla="*/ 1019175 w 1066800"/>
            <a:gd name="connsiteY65" fmla="*/ 109538 h 590550"/>
            <a:gd name="connsiteX66" fmla="*/ 1000125 w 1066800"/>
            <a:gd name="connsiteY66" fmla="*/ 100013 h 590550"/>
            <a:gd name="connsiteX67" fmla="*/ 971550 w 1066800"/>
            <a:gd name="connsiteY67" fmla="*/ 90488 h 590550"/>
            <a:gd name="connsiteX68" fmla="*/ 957262 w 1066800"/>
            <a:gd name="connsiteY68" fmla="*/ 85725 h 590550"/>
            <a:gd name="connsiteX69" fmla="*/ 942975 w 1066800"/>
            <a:gd name="connsiteY69" fmla="*/ 76200 h 590550"/>
            <a:gd name="connsiteX70" fmla="*/ 900112 w 1066800"/>
            <a:gd name="connsiteY70" fmla="*/ 61913 h 590550"/>
            <a:gd name="connsiteX71" fmla="*/ 871537 w 1066800"/>
            <a:gd name="connsiteY71" fmla="*/ 47625 h 590550"/>
            <a:gd name="connsiteX72" fmla="*/ 852487 w 1066800"/>
            <a:gd name="connsiteY72" fmla="*/ 3810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</a:cxnLst>
          <a:rect l="l" t="t" r="r" b="b"/>
          <a:pathLst>
            <a:path w="1066800" h="590550">
              <a:moveTo>
                <a:pt x="852487" y="38100"/>
              </a:moveTo>
              <a:cubicBezTo>
                <a:pt x="842962" y="34925"/>
                <a:pt x="827398" y="30021"/>
                <a:pt x="814387" y="28575"/>
              </a:cubicBezTo>
              <a:cubicBezTo>
                <a:pt x="800100" y="26988"/>
                <a:pt x="785756" y="25846"/>
                <a:pt x="771525" y="23813"/>
              </a:cubicBezTo>
              <a:cubicBezTo>
                <a:pt x="763511" y="22668"/>
                <a:pt x="755697" y="20381"/>
                <a:pt x="747712" y="19050"/>
              </a:cubicBezTo>
              <a:cubicBezTo>
                <a:pt x="736640" y="17205"/>
                <a:pt x="725447" y="16133"/>
                <a:pt x="714375" y="14288"/>
              </a:cubicBezTo>
              <a:cubicBezTo>
                <a:pt x="706390" y="12957"/>
                <a:pt x="698534" y="10932"/>
                <a:pt x="690562" y="9525"/>
              </a:cubicBezTo>
              <a:lnTo>
                <a:pt x="633412" y="0"/>
              </a:lnTo>
              <a:cubicBezTo>
                <a:pt x="593725" y="1588"/>
                <a:pt x="553906" y="1167"/>
                <a:pt x="514350" y="4763"/>
              </a:cubicBezTo>
              <a:cubicBezTo>
                <a:pt x="497905" y="6258"/>
                <a:pt x="464590" y="18175"/>
                <a:pt x="447675" y="23813"/>
              </a:cubicBezTo>
              <a:cubicBezTo>
                <a:pt x="441465" y="25883"/>
                <a:pt x="434919" y="26777"/>
                <a:pt x="428625" y="28575"/>
              </a:cubicBezTo>
              <a:cubicBezTo>
                <a:pt x="392152" y="38996"/>
                <a:pt x="437617" y="26166"/>
                <a:pt x="400050" y="42863"/>
              </a:cubicBezTo>
              <a:cubicBezTo>
                <a:pt x="400030" y="42872"/>
                <a:pt x="364341" y="54765"/>
                <a:pt x="357187" y="57150"/>
              </a:cubicBezTo>
              <a:lnTo>
                <a:pt x="342900" y="61913"/>
              </a:lnTo>
              <a:lnTo>
                <a:pt x="328612" y="66675"/>
              </a:lnTo>
              <a:cubicBezTo>
                <a:pt x="287669" y="93971"/>
                <a:pt x="339471" y="61245"/>
                <a:pt x="300037" y="80963"/>
              </a:cubicBezTo>
              <a:cubicBezTo>
                <a:pt x="294918" y="83523"/>
                <a:pt x="290980" y="88163"/>
                <a:pt x="285750" y="90488"/>
              </a:cubicBezTo>
              <a:cubicBezTo>
                <a:pt x="276575" y="94566"/>
                <a:pt x="265529" y="94444"/>
                <a:pt x="257175" y="100013"/>
              </a:cubicBezTo>
              <a:cubicBezTo>
                <a:pt x="238710" y="112322"/>
                <a:pt x="248317" y="107728"/>
                <a:pt x="228600" y="114300"/>
              </a:cubicBezTo>
              <a:cubicBezTo>
                <a:pt x="223837" y="117475"/>
                <a:pt x="219543" y="121500"/>
                <a:pt x="214312" y="123825"/>
              </a:cubicBezTo>
              <a:cubicBezTo>
                <a:pt x="205137" y="127903"/>
                <a:pt x="185737" y="133350"/>
                <a:pt x="185737" y="133350"/>
              </a:cubicBezTo>
              <a:cubicBezTo>
                <a:pt x="180975" y="136525"/>
                <a:pt x="176569" y="140315"/>
                <a:pt x="171450" y="142875"/>
              </a:cubicBezTo>
              <a:cubicBezTo>
                <a:pt x="166960" y="145120"/>
                <a:pt x="161521" y="145147"/>
                <a:pt x="157162" y="147638"/>
              </a:cubicBezTo>
              <a:cubicBezTo>
                <a:pt x="150270" y="151576"/>
                <a:pt x="144571" y="157311"/>
                <a:pt x="138112" y="161925"/>
              </a:cubicBezTo>
              <a:cubicBezTo>
                <a:pt x="133454" y="165252"/>
                <a:pt x="128222" y="167786"/>
                <a:pt x="123825" y="171450"/>
              </a:cubicBezTo>
              <a:cubicBezTo>
                <a:pt x="87156" y="202008"/>
                <a:pt x="130721" y="171615"/>
                <a:pt x="95250" y="195263"/>
              </a:cubicBezTo>
              <a:cubicBezTo>
                <a:pt x="61210" y="246322"/>
                <a:pt x="114224" y="168826"/>
                <a:pt x="71437" y="223838"/>
              </a:cubicBezTo>
              <a:cubicBezTo>
                <a:pt x="31561" y="275107"/>
                <a:pt x="70536" y="234264"/>
                <a:pt x="38100" y="266700"/>
              </a:cubicBezTo>
              <a:cubicBezTo>
                <a:pt x="36512" y="271463"/>
                <a:pt x="36473" y="277068"/>
                <a:pt x="33337" y="280988"/>
              </a:cubicBezTo>
              <a:cubicBezTo>
                <a:pt x="29761" y="285457"/>
                <a:pt x="22083" y="285659"/>
                <a:pt x="19050" y="290513"/>
              </a:cubicBezTo>
              <a:cubicBezTo>
                <a:pt x="13729" y="299027"/>
                <a:pt x="12700" y="309563"/>
                <a:pt x="9525" y="319088"/>
              </a:cubicBezTo>
              <a:lnTo>
                <a:pt x="4762" y="333375"/>
              </a:lnTo>
              <a:lnTo>
                <a:pt x="0" y="347663"/>
              </a:lnTo>
              <a:cubicBezTo>
                <a:pt x="1587" y="382588"/>
                <a:pt x="2081" y="417580"/>
                <a:pt x="4762" y="452438"/>
              </a:cubicBezTo>
              <a:cubicBezTo>
                <a:pt x="4772" y="452570"/>
                <a:pt x="12034" y="483522"/>
                <a:pt x="14287" y="485775"/>
              </a:cubicBezTo>
              <a:cubicBezTo>
                <a:pt x="22382" y="493870"/>
                <a:pt x="33337" y="498475"/>
                <a:pt x="42862" y="504825"/>
              </a:cubicBezTo>
              <a:cubicBezTo>
                <a:pt x="47625" y="508000"/>
                <a:pt x="51720" y="512540"/>
                <a:pt x="57150" y="514350"/>
              </a:cubicBezTo>
              <a:lnTo>
                <a:pt x="85725" y="523875"/>
              </a:lnTo>
              <a:cubicBezTo>
                <a:pt x="95250" y="530225"/>
                <a:pt x="103440" y="539304"/>
                <a:pt x="114300" y="542925"/>
              </a:cubicBezTo>
              <a:cubicBezTo>
                <a:pt x="160307" y="558263"/>
                <a:pt x="88762" y="533663"/>
                <a:pt x="147637" y="557213"/>
              </a:cubicBezTo>
              <a:cubicBezTo>
                <a:pt x="156959" y="560942"/>
                <a:pt x="167232" y="562248"/>
                <a:pt x="176212" y="566738"/>
              </a:cubicBezTo>
              <a:cubicBezTo>
                <a:pt x="187865" y="572564"/>
                <a:pt x="196933" y="578221"/>
                <a:pt x="209550" y="581025"/>
              </a:cubicBezTo>
              <a:cubicBezTo>
                <a:pt x="221458" y="583671"/>
                <a:pt x="260812" y="589029"/>
                <a:pt x="271462" y="590550"/>
              </a:cubicBezTo>
              <a:cubicBezTo>
                <a:pt x="388937" y="588963"/>
                <a:pt x="506473" y="589884"/>
                <a:pt x="623887" y="585788"/>
              </a:cubicBezTo>
              <a:cubicBezTo>
                <a:pt x="643188" y="585115"/>
                <a:pt x="681037" y="576263"/>
                <a:pt x="681037" y="576263"/>
              </a:cubicBezTo>
              <a:cubicBezTo>
                <a:pt x="707744" y="567360"/>
                <a:pt x="690455" y="572718"/>
                <a:pt x="733425" y="561975"/>
              </a:cubicBezTo>
              <a:cubicBezTo>
                <a:pt x="743165" y="559540"/>
                <a:pt x="752475" y="555625"/>
                <a:pt x="762000" y="552450"/>
              </a:cubicBezTo>
              <a:cubicBezTo>
                <a:pt x="768210" y="550380"/>
                <a:pt x="774781" y="549569"/>
                <a:pt x="781050" y="547688"/>
              </a:cubicBezTo>
              <a:cubicBezTo>
                <a:pt x="790667" y="544803"/>
                <a:pt x="800100" y="541338"/>
                <a:pt x="809625" y="538163"/>
              </a:cubicBezTo>
              <a:cubicBezTo>
                <a:pt x="815835" y="536093"/>
                <a:pt x="822406" y="535281"/>
                <a:pt x="828675" y="533400"/>
              </a:cubicBezTo>
              <a:cubicBezTo>
                <a:pt x="838292" y="530515"/>
                <a:pt x="847725" y="527050"/>
                <a:pt x="857250" y="523875"/>
              </a:cubicBezTo>
              <a:lnTo>
                <a:pt x="885825" y="514350"/>
              </a:lnTo>
              <a:cubicBezTo>
                <a:pt x="891255" y="512540"/>
                <a:pt x="894851" y="507080"/>
                <a:pt x="900112" y="504825"/>
              </a:cubicBezTo>
              <a:cubicBezTo>
                <a:pt x="906128" y="502247"/>
                <a:pt x="912812" y="501650"/>
                <a:pt x="919162" y="500063"/>
              </a:cubicBezTo>
              <a:lnTo>
                <a:pt x="962025" y="471488"/>
              </a:lnTo>
              <a:lnTo>
                <a:pt x="976312" y="461963"/>
              </a:lnTo>
              <a:cubicBezTo>
                <a:pt x="1010344" y="410913"/>
                <a:pt x="957349" y="488384"/>
                <a:pt x="1000125" y="433388"/>
              </a:cubicBezTo>
              <a:cubicBezTo>
                <a:pt x="1007153" y="424352"/>
                <a:pt x="1012825" y="414338"/>
                <a:pt x="1019175" y="404813"/>
              </a:cubicBezTo>
              <a:cubicBezTo>
                <a:pt x="1023113" y="398906"/>
                <a:pt x="1026063" y="392355"/>
                <a:pt x="1028700" y="385763"/>
              </a:cubicBezTo>
              <a:cubicBezTo>
                <a:pt x="1028709" y="385740"/>
                <a:pt x="1040602" y="350056"/>
                <a:pt x="1042987" y="342900"/>
              </a:cubicBezTo>
              <a:cubicBezTo>
                <a:pt x="1045232" y="336165"/>
                <a:pt x="1049875" y="330442"/>
                <a:pt x="1052512" y="323850"/>
              </a:cubicBezTo>
              <a:cubicBezTo>
                <a:pt x="1056241" y="314528"/>
                <a:pt x="1058862" y="304800"/>
                <a:pt x="1062037" y="295275"/>
              </a:cubicBezTo>
              <a:lnTo>
                <a:pt x="1066800" y="280988"/>
              </a:lnTo>
              <a:cubicBezTo>
                <a:pt x="1065540" y="264610"/>
                <a:pt x="1062597" y="208802"/>
                <a:pt x="1057275" y="185738"/>
              </a:cubicBezTo>
              <a:cubicBezTo>
                <a:pt x="1055017" y="175955"/>
                <a:pt x="1050925" y="166688"/>
                <a:pt x="1047750" y="157163"/>
              </a:cubicBezTo>
              <a:lnTo>
                <a:pt x="1033462" y="114300"/>
              </a:lnTo>
              <a:cubicBezTo>
                <a:pt x="1031874" y="109538"/>
                <a:pt x="1023789" y="111515"/>
                <a:pt x="1019175" y="109538"/>
              </a:cubicBezTo>
              <a:cubicBezTo>
                <a:pt x="1012649" y="106741"/>
                <a:pt x="1006717" y="102650"/>
                <a:pt x="1000125" y="100013"/>
              </a:cubicBezTo>
              <a:cubicBezTo>
                <a:pt x="990803" y="96284"/>
                <a:pt x="981075" y="93663"/>
                <a:pt x="971550" y="90488"/>
              </a:cubicBezTo>
              <a:lnTo>
                <a:pt x="957262" y="85725"/>
              </a:lnTo>
              <a:cubicBezTo>
                <a:pt x="951832" y="83915"/>
                <a:pt x="948205" y="78525"/>
                <a:pt x="942975" y="76200"/>
              </a:cubicBezTo>
              <a:cubicBezTo>
                <a:pt x="942955" y="76191"/>
                <a:pt x="907266" y="64298"/>
                <a:pt x="900112" y="61913"/>
              </a:cubicBezTo>
              <a:cubicBezTo>
                <a:pt x="848016" y="44548"/>
                <a:pt x="926921" y="72240"/>
                <a:pt x="871537" y="47625"/>
              </a:cubicBezTo>
              <a:cubicBezTo>
                <a:pt x="862362" y="43547"/>
                <a:pt x="862012" y="41275"/>
                <a:pt x="852487" y="38100"/>
              </a:cubicBezTo>
              <a:close/>
            </a:path>
          </a:pathLst>
        </a:custGeom>
        <a:noFill xmlns:a="http://schemas.openxmlformats.org/drawingml/2006/main"/>
        <a:ln xmlns:a="http://schemas.openxmlformats.org/drawingml/2006/main"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0.86039</cdr:x>
      <cdr:y>0.05832</cdr:y>
    </cdr:from>
    <cdr:to>
      <cdr:x>0.96004</cdr:x>
      <cdr:y>0.19048</cdr:y>
    </cdr:to>
    <cdr:sp macro="" textlink="">
      <cdr:nvSpPr>
        <cdr:cNvPr id="3" name="Freihandform 2"/>
        <cdr:cNvSpPr/>
      </cdr:nvSpPr>
      <cdr:spPr bwMode="auto">
        <a:xfrm xmlns:a="http://schemas.openxmlformats.org/drawingml/2006/main">
          <a:off x="4930775" y="237198"/>
          <a:ext cx="571094" cy="537502"/>
        </a:xfrm>
        <a:custGeom xmlns:a="http://schemas.openxmlformats.org/drawingml/2006/main">
          <a:avLst/>
          <a:gdLst>
            <a:gd name="connsiteX0" fmla="*/ 230712 w 597424"/>
            <a:gd name="connsiteY0" fmla="*/ 5550 h 579488"/>
            <a:gd name="connsiteX1" fmla="*/ 154512 w 597424"/>
            <a:gd name="connsiteY1" fmla="*/ 10313 h 579488"/>
            <a:gd name="connsiteX2" fmla="*/ 135462 w 597424"/>
            <a:gd name="connsiteY2" fmla="*/ 15075 h 579488"/>
            <a:gd name="connsiteX3" fmla="*/ 106887 w 597424"/>
            <a:gd name="connsiteY3" fmla="*/ 34125 h 579488"/>
            <a:gd name="connsiteX4" fmla="*/ 83074 w 597424"/>
            <a:gd name="connsiteY4" fmla="*/ 57938 h 579488"/>
            <a:gd name="connsiteX5" fmla="*/ 73549 w 597424"/>
            <a:gd name="connsiteY5" fmla="*/ 72225 h 579488"/>
            <a:gd name="connsiteX6" fmla="*/ 59262 w 597424"/>
            <a:gd name="connsiteY6" fmla="*/ 86513 h 579488"/>
            <a:gd name="connsiteX7" fmla="*/ 35449 w 597424"/>
            <a:gd name="connsiteY7" fmla="*/ 119850 h 579488"/>
            <a:gd name="connsiteX8" fmla="*/ 30687 w 597424"/>
            <a:gd name="connsiteY8" fmla="*/ 134138 h 579488"/>
            <a:gd name="connsiteX9" fmla="*/ 6874 w 597424"/>
            <a:gd name="connsiteY9" fmla="*/ 177000 h 579488"/>
            <a:gd name="connsiteX10" fmla="*/ 16399 w 597424"/>
            <a:gd name="connsiteY10" fmla="*/ 343688 h 579488"/>
            <a:gd name="connsiteX11" fmla="*/ 40212 w 597424"/>
            <a:gd name="connsiteY11" fmla="*/ 386550 h 579488"/>
            <a:gd name="connsiteX12" fmla="*/ 54499 w 597424"/>
            <a:gd name="connsiteY12" fmla="*/ 405600 h 579488"/>
            <a:gd name="connsiteX13" fmla="*/ 68787 w 597424"/>
            <a:gd name="connsiteY13" fmla="*/ 419888 h 579488"/>
            <a:gd name="connsiteX14" fmla="*/ 92599 w 597424"/>
            <a:gd name="connsiteY14" fmla="*/ 453225 h 579488"/>
            <a:gd name="connsiteX15" fmla="*/ 121174 w 597424"/>
            <a:gd name="connsiteY15" fmla="*/ 481800 h 579488"/>
            <a:gd name="connsiteX16" fmla="*/ 144987 w 597424"/>
            <a:gd name="connsiteY16" fmla="*/ 510375 h 579488"/>
            <a:gd name="connsiteX17" fmla="*/ 173562 w 597424"/>
            <a:gd name="connsiteY17" fmla="*/ 529425 h 579488"/>
            <a:gd name="connsiteX18" fmla="*/ 187849 w 597424"/>
            <a:gd name="connsiteY18" fmla="*/ 543713 h 579488"/>
            <a:gd name="connsiteX19" fmla="*/ 202137 w 597424"/>
            <a:gd name="connsiteY19" fmla="*/ 548475 h 579488"/>
            <a:gd name="connsiteX20" fmla="*/ 221187 w 597424"/>
            <a:gd name="connsiteY20" fmla="*/ 558000 h 579488"/>
            <a:gd name="connsiteX21" fmla="*/ 240237 w 597424"/>
            <a:gd name="connsiteY21" fmla="*/ 562763 h 579488"/>
            <a:gd name="connsiteX22" fmla="*/ 254524 w 597424"/>
            <a:gd name="connsiteY22" fmla="*/ 567525 h 579488"/>
            <a:gd name="connsiteX23" fmla="*/ 287862 w 597424"/>
            <a:gd name="connsiteY23" fmla="*/ 577050 h 579488"/>
            <a:gd name="connsiteX24" fmla="*/ 349774 w 597424"/>
            <a:gd name="connsiteY24" fmla="*/ 572288 h 579488"/>
            <a:gd name="connsiteX25" fmla="*/ 435499 w 597424"/>
            <a:gd name="connsiteY25" fmla="*/ 558000 h 579488"/>
            <a:gd name="connsiteX26" fmla="*/ 478362 w 597424"/>
            <a:gd name="connsiteY26" fmla="*/ 543713 h 579488"/>
            <a:gd name="connsiteX27" fmla="*/ 492649 w 597424"/>
            <a:gd name="connsiteY27" fmla="*/ 538950 h 579488"/>
            <a:gd name="connsiteX28" fmla="*/ 511699 w 597424"/>
            <a:gd name="connsiteY28" fmla="*/ 524663 h 579488"/>
            <a:gd name="connsiteX29" fmla="*/ 521224 w 597424"/>
            <a:gd name="connsiteY29" fmla="*/ 510375 h 579488"/>
            <a:gd name="connsiteX30" fmla="*/ 549799 w 597424"/>
            <a:gd name="connsiteY30" fmla="*/ 486563 h 579488"/>
            <a:gd name="connsiteX31" fmla="*/ 564087 w 597424"/>
            <a:gd name="connsiteY31" fmla="*/ 457988 h 579488"/>
            <a:gd name="connsiteX32" fmla="*/ 573612 w 597424"/>
            <a:gd name="connsiteY32" fmla="*/ 443700 h 579488"/>
            <a:gd name="connsiteX33" fmla="*/ 587899 w 597424"/>
            <a:gd name="connsiteY33" fmla="*/ 415125 h 579488"/>
            <a:gd name="connsiteX34" fmla="*/ 597424 w 597424"/>
            <a:gd name="connsiteY34" fmla="*/ 381788 h 579488"/>
            <a:gd name="connsiteX35" fmla="*/ 592662 w 597424"/>
            <a:gd name="connsiteY35" fmla="*/ 334163 h 579488"/>
            <a:gd name="connsiteX36" fmla="*/ 587899 w 597424"/>
            <a:gd name="connsiteY36" fmla="*/ 310350 h 579488"/>
            <a:gd name="connsiteX37" fmla="*/ 568849 w 597424"/>
            <a:gd name="connsiteY37" fmla="*/ 243675 h 579488"/>
            <a:gd name="connsiteX38" fmla="*/ 559324 w 597424"/>
            <a:gd name="connsiteY38" fmla="*/ 224625 h 579488"/>
            <a:gd name="connsiteX39" fmla="*/ 554562 w 597424"/>
            <a:gd name="connsiteY39" fmla="*/ 210338 h 579488"/>
            <a:gd name="connsiteX40" fmla="*/ 535512 w 597424"/>
            <a:gd name="connsiteY40" fmla="*/ 181763 h 579488"/>
            <a:gd name="connsiteX41" fmla="*/ 521224 w 597424"/>
            <a:gd name="connsiteY41" fmla="*/ 153188 h 579488"/>
            <a:gd name="connsiteX42" fmla="*/ 506937 w 597424"/>
            <a:gd name="connsiteY42" fmla="*/ 143663 h 579488"/>
            <a:gd name="connsiteX43" fmla="*/ 449787 w 597424"/>
            <a:gd name="connsiteY43" fmla="*/ 96038 h 579488"/>
            <a:gd name="connsiteX44" fmla="*/ 435499 w 597424"/>
            <a:gd name="connsiteY44" fmla="*/ 86513 h 579488"/>
            <a:gd name="connsiteX45" fmla="*/ 416449 w 597424"/>
            <a:gd name="connsiteY45" fmla="*/ 72225 h 579488"/>
            <a:gd name="connsiteX46" fmla="*/ 402162 w 597424"/>
            <a:gd name="connsiteY46" fmla="*/ 67463 h 579488"/>
            <a:gd name="connsiteX47" fmla="*/ 373587 w 597424"/>
            <a:gd name="connsiteY47" fmla="*/ 48413 h 579488"/>
            <a:gd name="connsiteX48" fmla="*/ 359299 w 597424"/>
            <a:gd name="connsiteY48" fmla="*/ 38888 h 579488"/>
            <a:gd name="connsiteX49" fmla="*/ 345012 w 597424"/>
            <a:gd name="connsiteY49" fmla="*/ 34125 h 579488"/>
            <a:gd name="connsiteX50" fmla="*/ 330724 w 597424"/>
            <a:gd name="connsiteY50" fmla="*/ 24600 h 579488"/>
            <a:gd name="connsiteX51" fmla="*/ 278337 w 597424"/>
            <a:gd name="connsiteY51" fmla="*/ 10313 h 579488"/>
            <a:gd name="connsiteX52" fmla="*/ 244999 w 597424"/>
            <a:gd name="connsiteY52" fmla="*/ 788 h 579488"/>
            <a:gd name="connsiteX53" fmla="*/ 230712 w 597424"/>
            <a:gd name="connsiteY53" fmla="*/ 5550 h 5794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</a:cxnLst>
          <a:rect l="l" t="t" r="r" b="b"/>
          <a:pathLst>
            <a:path w="597424" h="579488">
              <a:moveTo>
                <a:pt x="230712" y="5550"/>
              </a:moveTo>
              <a:cubicBezTo>
                <a:pt x="215631" y="7137"/>
                <a:pt x="179835" y="7781"/>
                <a:pt x="154512" y="10313"/>
              </a:cubicBezTo>
              <a:cubicBezTo>
                <a:pt x="147999" y="10964"/>
                <a:pt x="141316" y="12148"/>
                <a:pt x="135462" y="15075"/>
              </a:cubicBezTo>
              <a:cubicBezTo>
                <a:pt x="125223" y="20194"/>
                <a:pt x="106887" y="34125"/>
                <a:pt x="106887" y="34125"/>
              </a:cubicBezTo>
              <a:cubicBezTo>
                <a:pt x="81490" y="72222"/>
                <a:pt x="114822" y="26191"/>
                <a:pt x="83074" y="57938"/>
              </a:cubicBezTo>
              <a:cubicBezTo>
                <a:pt x="79027" y="61985"/>
                <a:pt x="77213" y="67828"/>
                <a:pt x="73549" y="72225"/>
              </a:cubicBezTo>
              <a:cubicBezTo>
                <a:pt x="69237" y="77399"/>
                <a:pt x="63177" y="81032"/>
                <a:pt x="59262" y="86513"/>
              </a:cubicBezTo>
              <a:cubicBezTo>
                <a:pt x="27927" y="130384"/>
                <a:pt x="72591" y="82711"/>
                <a:pt x="35449" y="119850"/>
              </a:cubicBezTo>
              <a:cubicBezTo>
                <a:pt x="33862" y="124613"/>
                <a:pt x="33125" y="129750"/>
                <a:pt x="30687" y="134138"/>
              </a:cubicBezTo>
              <a:cubicBezTo>
                <a:pt x="3391" y="183273"/>
                <a:pt x="17653" y="144669"/>
                <a:pt x="6874" y="177000"/>
              </a:cubicBezTo>
              <a:cubicBezTo>
                <a:pt x="9561" y="260292"/>
                <a:pt x="0" y="286293"/>
                <a:pt x="16399" y="343688"/>
              </a:cubicBezTo>
              <a:cubicBezTo>
                <a:pt x="22685" y="365689"/>
                <a:pt x="23160" y="360973"/>
                <a:pt x="40212" y="386550"/>
              </a:cubicBezTo>
              <a:cubicBezTo>
                <a:pt x="44615" y="393154"/>
                <a:pt x="49333" y="399573"/>
                <a:pt x="54499" y="405600"/>
              </a:cubicBezTo>
              <a:cubicBezTo>
                <a:pt x="58882" y="410714"/>
                <a:pt x="64475" y="414714"/>
                <a:pt x="68787" y="419888"/>
              </a:cubicBezTo>
              <a:cubicBezTo>
                <a:pt x="97772" y="454670"/>
                <a:pt x="53997" y="410333"/>
                <a:pt x="92599" y="453225"/>
              </a:cubicBezTo>
              <a:cubicBezTo>
                <a:pt x="101610" y="463238"/>
                <a:pt x="113702" y="470592"/>
                <a:pt x="121174" y="481800"/>
              </a:cubicBezTo>
              <a:cubicBezTo>
                <a:pt x="129642" y="494502"/>
                <a:pt x="132291" y="500501"/>
                <a:pt x="144987" y="510375"/>
              </a:cubicBezTo>
              <a:cubicBezTo>
                <a:pt x="154023" y="517403"/>
                <a:pt x="164037" y="523075"/>
                <a:pt x="173562" y="529425"/>
              </a:cubicBezTo>
              <a:cubicBezTo>
                <a:pt x="179166" y="533161"/>
                <a:pt x="182245" y="539977"/>
                <a:pt x="187849" y="543713"/>
              </a:cubicBezTo>
              <a:cubicBezTo>
                <a:pt x="192026" y="546498"/>
                <a:pt x="197523" y="546498"/>
                <a:pt x="202137" y="548475"/>
              </a:cubicBezTo>
              <a:cubicBezTo>
                <a:pt x="208663" y="551272"/>
                <a:pt x="214540" y="555507"/>
                <a:pt x="221187" y="558000"/>
              </a:cubicBezTo>
              <a:cubicBezTo>
                <a:pt x="227316" y="560298"/>
                <a:pt x="233943" y="560965"/>
                <a:pt x="240237" y="562763"/>
              </a:cubicBezTo>
              <a:cubicBezTo>
                <a:pt x="245064" y="564142"/>
                <a:pt x="249697" y="566146"/>
                <a:pt x="254524" y="567525"/>
              </a:cubicBezTo>
              <a:cubicBezTo>
                <a:pt x="296393" y="579488"/>
                <a:pt x="253598" y="565630"/>
                <a:pt x="287862" y="577050"/>
              </a:cubicBezTo>
              <a:lnTo>
                <a:pt x="349774" y="572288"/>
              </a:lnTo>
              <a:cubicBezTo>
                <a:pt x="385126" y="569214"/>
                <a:pt x="402680" y="568940"/>
                <a:pt x="435499" y="558000"/>
              </a:cubicBezTo>
              <a:lnTo>
                <a:pt x="478362" y="543713"/>
              </a:lnTo>
              <a:lnTo>
                <a:pt x="492649" y="538950"/>
              </a:lnTo>
              <a:cubicBezTo>
                <a:pt x="498999" y="534188"/>
                <a:pt x="506086" y="530276"/>
                <a:pt x="511699" y="524663"/>
              </a:cubicBezTo>
              <a:cubicBezTo>
                <a:pt x="515746" y="520616"/>
                <a:pt x="517177" y="514422"/>
                <a:pt x="521224" y="510375"/>
              </a:cubicBezTo>
              <a:cubicBezTo>
                <a:pt x="558685" y="472914"/>
                <a:pt x="510792" y="533372"/>
                <a:pt x="549799" y="486563"/>
              </a:cubicBezTo>
              <a:cubicBezTo>
                <a:pt x="566858" y="466092"/>
                <a:pt x="553348" y="479465"/>
                <a:pt x="564087" y="457988"/>
              </a:cubicBezTo>
              <a:cubicBezTo>
                <a:pt x="566647" y="452868"/>
                <a:pt x="570437" y="448463"/>
                <a:pt x="573612" y="443700"/>
              </a:cubicBezTo>
              <a:cubicBezTo>
                <a:pt x="585579" y="407797"/>
                <a:pt x="569438" y="452046"/>
                <a:pt x="587899" y="415125"/>
              </a:cubicBezTo>
              <a:cubicBezTo>
                <a:pt x="591318" y="408288"/>
                <a:pt x="595897" y="387898"/>
                <a:pt x="597424" y="381788"/>
              </a:cubicBezTo>
              <a:cubicBezTo>
                <a:pt x="595837" y="365913"/>
                <a:pt x="594771" y="349977"/>
                <a:pt x="592662" y="334163"/>
              </a:cubicBezTo>
              <a:cubicBezTo>
                <a:pt x="591592" y="326139"/>
                <a:pt x="589719" y="318238"/>
                <a:pt x="587899" y="310350"/>
              </a:cubicBezTo>
              <a:cubicBezTo>
                <a:pt x="578928" y="271477"/>
                <a:pt x="580221" y="277791"/>
                <a:pt x="568849" y="243675"/>
              </a:cubicBezTo>
              <a:cubicBezTo>
                <a:pt x="566604" y="236940"/>
                <a:pt x="562121" y="231151"/>
                <a:pt x="559324" y="224625"/>
              </a:cubicBezTo>
              <a:cubicBezTo>
                <a:pt x="557347" y="220011"/>
                <a:pt x="557000" y="214726"/>
                <a:pt x="554562" y="210338"/>
              </a:cubicBezTo>
              <a:cubicBezTo>
                <a:pt x="549003" y="200331"/>
                <a:pt x="539132" y="192623"/>
                <a:pt x="535512" y="181763"/>
              </a:cubicBezTo>
              <a:cubicBezTo>
                <a:pt x="531638" y="170142"/>
                <a:pt x="530456" y="162420"/>
                <a:pt x="521224" y="153188"/>
              </a:cubicBezTo>
              <a:cubicBezTo>
                <a:pt x="517177" y="149141"/>
                <a:pt x="511215" y="147466"/>
                <a:pt x="506937" y="143663"/>
              </a:cubicBezTo>
              <a:cubicBezTo>
                <a:pt x="451937" y="94774"/>
                <a:pt x="505148" y="132945"/>
                <a:pt x="449787" y="96038"/>
              </a:cubicBezTo>
              <a:cubicBezTo>
                <a:pt x="445024" y="92863"/>
                <a:pt x="440078" y="89947"/>
                <a:pt x="435499" y="86513"/>
              </a:cubicBezTo>
              <a:cubicBezTo>
                <a:pt x="429149" y="81750"/>
                <a:pt x="423341" y="76163"/>
                <a:pt x="416449" y="72225"/>
              </a:cubicBezTo>
              <a:cubicBezTo>
                <a:pt x="412091" y="69734"/>
                <a:pt x="406924" y="69050"/>
                <a:pt x="402162" y="67463"/>
              </a:cubicBezTo>
              <a:lnTo>
                <a:pt x="373587" y="48413"/>
              </a:lnTo>
              <a:cubicBezTo>
                <a:pt x="368824" y="45238"/>
                <a:pt x="364729" y="40698"/>
                <a:pt x="359299" y="38888"/>
              </a:cubicBezTo>
              <a:cubicBezTo>
                <a:pt x="354537" y="37300"/>
                <a:pt x="349502" y="36370"/>
                <a:pt x="345012" y="34125"/>
              </a:cubicBezTo>
              <a:cubicBezTo>
                <a:pt x="339892" y="31565"/>
                <a:pt x="335955" y="26925"/>
                <a:pt x="330724" y="24600"/>
              </a:cubicBezTo>
              <a:cubicBezTo>
                <a:pt x="304447" y="12922"/>
                <a:pt x="303951" y="16716"/>
                <a:pt x="278337" y="10313"/>
              </a:cubicBezTo>
              <a:cubicBezTo>
                <a:pt x="262515" y="6358"/>
                <a:pt x="262823" y="3016"/>
                <a:pt x="244999" y="788"/>
              </a:cubicBezTo>
              <a:cubicBezTo>
                <a:pt x="238698" y="0"/>
                <a:pt x="245793" y="3963"/>
                <a:pt x="230712" y="5550"/>
              </a:cubicBezTo>
              <a:close/>
            </a:path>
          </a:pathLst>
        </a:custGeom>
        <a:noFill xmlns:a="http://schemas.openxmlformats.org/drawingml/2006/main"/>
        <a:ln xmlns:a="http://schemas.openxmlformats.org/drawingml/2006/main" w="3175" cap="flat" cmpd="sng" algn="ctr">
          <a:solidFill>
            <a:srgbClr val="000000"/>
          </a:solidFill>
          <a:prstDash val="sys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0.34368</cdr:x>
      <cdr:y>0.46928</cdr:y>
    </cdr:from>
    <cdr:to>
      <cdr:x>0.43546</cdr:x>
      <cdr:y>0.54879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969587" y="1908643"/>
          <a:ext cx="525963" cy="323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400">
              <a:latin typeface="Zap" pitchFamily="34" charset="0"/>
            </a:rPr>
            <a:t>(1)</a:t>
          </a:r>
        </a:p>
      </cdr:txBody>
    </cdr:sp>
  </cdr:relSizeAnchor>
  <cdr:relSizeAnchor xmlns:cdr="http://schemas.openxmlformats.org/drawingml/2006/chartDrawing">
    <cdr:from>
      <cdr:x>0.49002</cdr:x>
      <cdr:y>0.27694</cdr:y>
    </cdr:from>
    <cdr:to>
      <cdr:x>0.5795</cdr:x>
      <cdr:y>0.35519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2808243" y="1126363"/>
          <a:ext cx="512807" cy="3182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400">
              <a:latin typeface="Zap" pitchFamily="34" charset="0"/>
            </a:rPr>
            <a:t>(2)</a:t>
          </a:r>
        </a:p>
      </cdr:txBody>
    </cdr:sp>
  </cdr:relSizeAnchor>
  <cdr:relSizeAnchor xmlns:cdr="http://schemas.openxmlformats.org/drawingml/2006/chartDrawing">
    <cdr:from>
      <cdr:x>0.73614</cdr:x>
      <cdr:y>0.19497</cdr:y>
    </cdr:from>
    <cdr:to>
      <cdr:x>0.84321</cdr:x>
      <cdr:y>0.26776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4218726" y="792977"/>
          <a:ext cx="613624" cy="296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400">
              <a:latin typeface="Zap" pitchFamily="34" charset="0"/>
            </a:rPr>
            <a:t>(3)</a:t>
          </a:r>
        </a:p>
      </cdr:txBody>
    </cdr:sp>
  </cdr:relSizeAnchor>
  <cdr:relSizeAnchor xmlns:cdr="http://schemas.openxmlformats.org/drawingml/2006/chartDrawing">
    <cdr:from>
      <cdr:x>0.8714</cdr:x>
      <cdr:y>0.2106</cdr:y>
    </cdr:from>
    <cdr:to>
      <cdr:x>0.95402</cdr:x>
      <cdr:y>0.28025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4993884" y="856547"/>
          <a:ext cx="473466" cy="283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400">
              <a:latin typeface="Zap" pitchFamily="34" charset="0"/>
            </a:rPr>
            <a:t>(4)</a:t>
          </a:r>
        </a:p>
      </cdr:txBody>
    </cdr:sp>
  </cdr:relSizeAnchor>
  <cdr:relSizeAnchor xmlns:cdr="http://schemas.openxmlformats.org/drawingml/2006/chartDrawing">
    <cdr:from>
      <cdr:x>0.70067</cdr:x>
      <cdr:y>0.57651</cdr:y>
    </cdr:from>
    <cdr:to>
      <cdr:x>0.81662</cdr:x>
      <cdr:y>0.64559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015452" y="2344767"/>
          <a:ext cx="664498" cy="280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400">
              <a:latin typeface="Zap" pitchFamily="34" charset="0"/>
            </a:rPr>
            <a:t>(5)</a:t>
          </a:r>
        </a:p>
      </cdr:txBody>
    </cdr:sp>
  </cdr:relSizeAnchor>
  <cdr:relSizeAnchor xmlns:cdr="http://schemas.openxmlformats.org/drawingml/2006/chartDrawing">
    <cdr:from>
      <cdr:x>0.23617</cdr:x>
      <cdr:y>0.16694</cdr:y>
    </cdr:from>
    <cdr:to>
      <cdr:x>0.49544</cdr:x>
      <cdr:y>0.42716</cdr:y>
    </cdr:to>
    <cdr:sp macro="" textlink="">
      <cdr:nvSpPr>
        <cdr:cNvPr id="9" name="Freihandform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1348154" y="659423"/>
          <a:ext cx="1480039" cy="1024304"/>
        </a:xfrm>
        <a:custGeom xmlns:a="http://schemas.openxmlformats.org/drawingml/2006/main">
          <a:avLst/>
          <a:gdLst/>
          <a:ahLst/>
          <a:cxnLst/>
          <a:rect l="0" t="0" r="r" b="b"/>
          <a:pathLst>
            <a:path w="1481470" h="1034769">
              <a:moveTo>
                <a:pt x="285909" y="1033462"/>
              </a:moveTo>
              <a:cubicBezTo>
                <a:pt x="254159" y="1032668"/>
                <a:pt x="244441" y="1031928"/>
                <a:pt x="223996" y="1028700"/>
              </a:cubicBezTo>
              <a:cubicBezTo>
                <a:pt x="223987" y="1028699"/>
                <a:pt x="188282" y="1016795"/>
                <a:pt x="181134" y="1014412"/>
              </a:cubicBezTo>
              <a:cubicBezTo>
                <a:pt x="174399" y="1012167"/>
                <a:pt x="168676" y="1007524"/>
                <a:pt x="162084" y="1004887"/>
              </a:cubicBezTo>
              <a:cubicBezTo>
                <a:pt x="152762" y="1001158"/>
                <a:pt x="143034" y="998537"/>
                <a:pt x="133509" y="995362"/>
              </a:cubicBezTo>
              <a:cubicBezTo>
                <a:pt x="128079" y="993552"/>
                <a:pt x="124452" y="988162"/>
                <a:pt x="119221" y="985837"/>
              </a:cubicBezTo>
              <a:cubicBezTo>
                <a:pt x="110046" y="981759"/>
                <a:pt x="100171" y="979487"/>
                <a:pt x="90646" y="976312"/>
              </a:cubicBezTo>
              <a:cubicBezTo>
                <a:pt x="77144" y="971811"/>
                <a:pt x="52480" y="950036"/>
                <a:pt x="43021" y="938212"/>
              </a:cubicBezTo>
              <a:cubicBezTo>
                <a:pt x="35870" y="929273"/>
                <a:pt x="23971" y="909637"/>
                <a:pt x="23971" y="909637"/>
              </a:cubicBezTo>
              <a:cubicBezTo>
                <a:pt x="22384" y="904875"/>
                <a:pt x="21454" y="899840"/>
                <a:pt x="19209" y="895350"/>
              </a:cubicBezTo>
              <a:cubicBezTo>
                <a:pt x="16649" y="890230"/>
                <a:pt x="11939" y="886323"/>
                <a:pt x="9684" y="881062"/>
              </a:cubicBezTo>
              <a:cubicBezTo>
                <a:pt x="4871" y="869831"/>
                <a:pt x="1263" y="836406"/>
                <a:pt x="159" y="828675"/>
              </a:cubicBezTo>
              <a:cubicBezTo>
                <a:pt x="3741" y="778523"/>
                <a:pt x="0" y="776844"/>
                <a:pt x="9684" y="742950"/>
              </a:cubicBezTo>
              <a:cubicBezTo>
                <a:pt x="11063" y="738123"/>
                <a:pt x="12201" y="733152"/>
                <a:pt x="14446" y="728662"/>
              </a:cubicBezTo>
              <a:cubicBezTo>
                <a:pt x="17006" y="723543"/>
                <a:pt x="21411" y="719494"/>
                <a:pt x="23971" y="714375"/>
              </a:cubicBezTo>
              <a:cubicBezTo>
                <a:pt x="26216" y="709885"/>
                <a:pt x="26296" y="704476"/>
                <a:pt x="28734" y="700087"/>
              </a:cubicBezTo>
              <a:cubicBezTo>
                <a:pt x="28740" y="700077"/>
                <a:pt x="52543" y="664374"/>
                <a:pt x="57309" y="657225"/>
              </a:cubicBezTo>
              <a:lnTo>
                <a:pt x="66834" y="642937"/>
              </a:lnTo>
              <a:cubicBezTo>
                <a:pt x="75564" y="616744"/>
                <a:pt x="66350" y="640211"/>
                <a:pt x="81121" y="614362"/>
              </a:cubicBezTo>
              <a:cubicBezTo>
                <a:pt x="109278" y="565086"/>
                <a:pt x="69523" y="626848"/>
                <a:pt x="104934" y="576262"/>
              </a:cubicBezTo>
              <a:cubicBezTo>
                <a:pt x="111499" y="566884"/>
                <a:pt x="117634" y="557212"/>
                <a:pt x="123984" y="547687"/>
              </a:cubicBezTo>
              <a:lnTo>
                <a:pt x="143034" y="519112"/>
              </a:lnTo>
              <a:cubicBezTo>
                <a:pt x="146972" y="513205"/>
                <a:pt x="148014" y="505516"/>
                <a:pt x="152559" y="500062"/>
              </a:cubicBezTo>
              <a:cubicBezTo>
                <a:pt x="156223" y="495665"/>
                <a:pt x="162799" y="494584"/>
                <a:pt x="166846" y="490537"/>
              </a:cubicBezTo>
              <a:cubicBezTo>
                <a:pt x="172459" y="484924"/>
                <a:pt x="175795" y="477360"/>
                <a:pt x="181134" y="471487"/>
              </a:cubicBezTo>
              <a:cubicBezTo>
                <a:pt x="191705" y="459859"/>
                <a:pt x="205754" y="451226"/>
                <a:pt x="214471" y="438150"/>
              </a:cubicBezTo>
              <a:cubicBezTo>
                <a:pt x="217646" y="433387"/>
                <a:pt x="219688" y="427631"/>
                <a:pt x="223996" y="423862"/>
              </a:cubicBezTo>
              <a:cubicBezTo>
                <a:pt x="232611" y="416324"/>
                <a:pt x="243046" y="411162"/>
                <a:pt x="252571" y="404812"/>
              </a:cubicBezTo>
              <a:lnTo>
                <a:pt x="266859" y="395287"/>
              </a:lnTo>
              <a:cubicBezTo>
                <a:pt x="282734" y="371475"/>
                <a:pt x="271622" y="384175"/>
                <a:pt x="304959" y="361950"/>
              </a:cubicBezTo>
              <a:cubicBezTo>
                <a:pt x="318168" y="353144"/>
                <a:pt x="330359" y="342900"/>
                <a:pt x="343059" y="333375"/>
              </a:cubicBezTo>
              <a:cubicBezTo>
                <a:pt x="363162" y="318297"/>
                <a:pt x="353860" y="328878"/>
                <a:pt x="376396" y="309562"/>
              </a:cubicBezTo>
              <a:cubicBezTo>
                <a:pt x="381510" y="305179"/>
                <a:pt x="385080" y="299011"/>
                <a:pt x="390684" y="295275"/>
              </a:cubicBezTo>
              <a:cubicBezTo>
                <a:pt x="394861" y="292490"/>
                <a:pt x="400583" y="292950"/>
                <a:pt x="404971" y="290512"/>
              </a:cubicBezTo>
              <a:cubicBezTo>
                <a:pt x="454092" y="263222"/>
                <a:pt x="415507" y="277474"/>
                <a:pt x="447834" y="266700"/>
              </a:cubicBezTo>
              <a:cubicBezTo>
                <a:pt x="517744" y="220093"/>
                <a:pt x="444199" y="267417"/>
                <a:pt x="495459" y="238125"/>
              </a:cubicBezTo>
              <a:cubicBezTo>
                <a:pt x="500429" y="235285"/>
                <a:pt x="504627" y="231160"/>
                <a:pt x="509746" y="228600"/>
              </a:cubicBezTo>
              <a:cubicBezTo>
                <a:pt x="514236" y="226355"/>
                <a:pt x="519544" y="226082"/>
                <a:pt x="524034" y="223837"/>
              </a:cubicBezTo>
              <a:cubicBezTo>
                <a:pt x="529153" y="221277"/>
                <a:pt x="533663" y="217639"/>
                <a:pt x="538321" y="214312"/>
              </a:cubicBezTo>
              <a:cubicBezTo>
                <a:pt x="544780" y="209698"/>
                <a:pt x="550272" y="203575"/>
                <a:pt x="557371" y="200025"/>
              </a:cubicBezTo>
              <a:cubicBezTo>
                <a:pt x="563225" y="197098"/>
                <a:pt x="570292" y="197560"/>
                <a:pt x="576421" y="195262"/>
              </a:cubicBezTo>
              <a:cubicBezTo>
                <a:pt x="609823" y="182736"/>
                <a:pt x="582121" y="190031"/>
                <a:pt x="609759" y="176212"/>
              </a:cubicBezTo>
              <a:cubicBezTo>
                <a:pt x="663188" y="149498"/>
                <a:pt x="573724" y="201566"/>
                <a:pt x="643096" y="161925"/>
              </a:cubicBezTo>
              <a:cubicBezTo>
                <a:pt x="648066" y="159085"/>
                <a:pt x="652359" y="155141"/>
                <a:pt x="657384" y="152400"/>
              </a:cubicBezTo>
              <a:cubicBezTo>
                <a:pt x="669849" y="145601"/>
                <a:pt x="683670" y="141226"/>
                <a:pt x="695484" y="133350"/>
              </a:cubicBezTo>
              <a:cubicBezTo>
                <a:pt x="709833" y="123783"/>
                <a:pt x="711901" y="121552"/>
                <a:pt x="728821" y="114300"/>
              </a:cubicBezTo>
              <a:cubicBezTo>
                <a:pt x="733435" y="112322"/>
                <a:pt x="738408" y="111300"/>
                <a:pt x="743109" y="109537"/>
              </a:cubicBezTo>
              <a:cubicBezTo>
                <a:pt x="751113" y="106535"/>
                <a:pt x="759109" y="103484"/>
                <a:pt x="766921" y="100012"/>
              </a:cubicBezTo>
              <a:cubicBezTo>
                <a:pt x="773409" y="97129"/>
                <a:pt x="779379" y="93124"/>
                <a:pt x="785971" y="90487"/>
              </a:cubicBezTo>
              <a:cubicBezTo>
                <a:pt x="795293" y="86758"/>
                <a:pt x="805566" y="85452"/>
                <a:pt x="814546" y="80962"/>
              </a:cubicBezTo>
              <a:cubicBezTo>
                <a:pt x="820896" y="77787"/>
                <a:pt x="827004" y="74074"/>
                <a:pt x="833596" y="71437"/>
              </a:cubicBezTo>
              <a:cubicBezTo>
                <a:pt x="842918" y="67708"/>
                <a:pt x="852849" y="65641"/>
                <a:pt x="862171" y="61912"/>
              </a:cubicBezTo>
              <a:cubicBezTo>
                <a:pt x="870109" y="58737"/>
                <a:pt x="877979" y="55389"/>
                <a:pt x="885984" y="52387"/>
              </a:cubicBezTo>
              <a:cubicBezTo>
                <a:pt x="890684" y="50624"/>
                <a:pt x="895571" y="49388"/>
                <a:pt x="900271" y="47625"/>
              </a:cubicBezTo>
              <a:cubicBezTo>
                <a:pt x="908276" y="44623"/>
                <a:pt x="916050" y="41022"/>
                <a:pt x="924084" y="38100"/>
              </a:cubicBezTo>
              <a:cubicBezTo>
                <a:pt x="938238" y="32953"/>
                <a:pt x="952659" y="28575"/>
                <a:pt x="966946" y="23812"/>
              </a:cubicBezTo>
              <a:cubicBezTo>
                <a:pt x="974625" y="21252"/>
                <a:pt x="982857" y="20806"/>
                <a:pt x="990759" y="19050"/>
              </a:cubicBezTo>
              <a:cubicBezTo>
                <a:pt x="997149" y="17630"/>
                <a:pt x="1003515" y="16085"/>
                <a:pt x="1009809" y="14287"/>
              </a:cubicBezTo>
              <a:cubicBezTo>
                <a:pt x="1014636" y="12908"/>
                <a:pt x="1019269" y="10904"/>
                <a:pt x="1024096" y="9525"/>
              </a:cubicBezTo>
              <a:cubicBezTo>
                <a:pt x="1039800" y="5038"/>
                <a:pt x="1050577" y="3276"/>
                <a:pt x="1066959" y="0"/>
              </a:cubicBezTo>
              <a:cubicBezTo>
                <a:pt x="1086798" y="1653"/>
                <a:pt x="1149497" y="6560"/>
                <a:pt x="1171734" y="9525"/>
              </a:cubicBezTo>
              <a:cubicBezTo>
                <a:pt x="1179757" y="10595"/>
                <a:pt x="1187562" y="12956"/>
                <a:pt x="1195546" y="14287"/>
              </a:cubicBezTo>
              <a:cubicBezTo>
                <a:pt x="1293762" y="30656"/>
                <a:pt x="1183943" y="10100"/>
                <a:pt x="1247934" y="23812"/>
              </a:cubicBezTo>
              <a:cubicBezTo>
                <a:pt x="1263764" y="27204"/>
                <a:pt x="1279684" y="30162"/>
                <a:pt x="1295559" y="33337"/>
              </a:cubicBezTo>
              <a:cubicBezTo>
                <a:pt x="1300482" y="34322"/>
                <a:pt x="1305019" y="36721"/>
                <a:pt x="1309846" y="38100"/>
              </a:cubicBezTo>
              <a:cubicBezTo>
                <a:pt x="1316140" y="39898"/>
                <a:pt x="1322627" y="40981"/>
                <a:pt x="1328896" y="42862"/>
              </a:cubicBezTo>
              <a:cubicBezTo>
                <a:pt x="1338513" y="45747"/>
                <a:pt x="1357471" y="52387"/>
                <a:pt x="1357471" y="52387"/>
              </a:cubicBezTo>
              <a:cubicBezTo>
                <a:pt x="1362234" y="55562"/>
                <a:pt x="1366639" y="59352"/>
                <a:pt x="1371759" y="61912"/>
              </a:cubicBezTo>
              <a:cubicBezTo>
                <a:pt x="1376249" y="64157"/>
                <a:pt x="1382126" y="63539"/>
                <a:pt x="1386046" y="66675"/>
              </a:cubicBezTo>
              <a:cubicBezTo>
                <a:pt x="1390515" y="70251"/>
                <a:pt x="1391907" y="76565"/>
                <a:pt x="1395571" y="80962"/>
              </a:cubicBezTo>
              <a:cubicBezTo>
                <a:pt x="1436422" y="129982"/>
                <a:pt x="1384139" y="57907"/>
                <a:pt x="1419384" y="114300"/>
              </a:cubicBezTo>
              <a:cubicBezTo>
                <a:pt x="1424773" y="122922"/>
                <a:pt x="1438161" y="137567"/>
                <a:pt x="1443196" y="147637"/>
              </a:cubicBezTo>
              <a:cubicBezTo>
                <a:pt x="1462914" y="187071"/>
                <a:pt x="1430188" y="135269"/>
                <a:pt x="1457484" y="176212"/>
              </a:cubicBezTo>
              <a:lnTo>
                <a:pt x="1467009" y="204787"/>
              </a:lnTo>
              <a:cubicBezTo>
                <a:pt x="1468596" y="209550"/>
                <a:pt x="1470553" y="214205"/>
                <a:pt x="1471771" y="219075"/>
              </a:cubicBezTo>
              <a:lnTo>
                <a:pt x="1476534" y="238125"/>
              </a:lnTo>
              <a:cubicBezTo>
                <a:pt x="1473201" y="344757"/>
                <a:pt x="1481470" y="349265"/>
                <a:pt x="1467009" y="414337"/>
              </a:cubicBezTo>
              <a:cubicBezTo>
                <a:pt x="1459276" y="449134"/>
                <a:pt x="1466527" y="417923"/>
                <a:pt x="1452721" y="452437"/>
              </a:cubicBezTo>
              <a:cubicBezTo>
                <a:pt x="1448992" y="461759"/>
                <a:pt x="1446371" y="471487"/>
                <a:pt x="1443196" y="481012"/>
              </a:cubicBezTo>
              <a:cubicBezTo>
                <a:pt x="1439576" y="491872"/>
                <a:pt x="1424146" y="509587"/>
                <a:pt x="1424146" y="509587"/>
              </a:cubicBezTo>
              <a:cubicBezTo>
                <a:pt x="1412179" y="545494"/>
                <a:pt x="1428320" y="501240"/>
                <a:pt x="1409859" y="538162"/>
              </a:cubicBezTo>
              <a:cubicBezTo>
                <a:pt x="1407614" y="542652"/>
                <a:pt x="1407534" y="548061"/>
                <a:pt x="1405096" y="552450"/>
              </a:cubicBezTo>
              <a:cubicBezTo>
                <a:pt x="1399537" y="562457"/>
                <a:pt x="1392396" y="571500"/>
                <a:pt x="1386046" y="581025"/>
              </a:cubicBezTo>
              <a:lnTo>
                <a:pt x="1376521" y="595312"/>
              </a:lnTo>
              <a:lnTo>
                <a:pt x="1366996" y="609600"/>
              </a:lnTo>
              <a:cubicBezTo>
                <a:pt x="1358614" y="634748"/>
                <a:pt x="1365019" y="619709"/>
                <a:pt x="1343184" y="652462"/>
              </a:cubicBezTo>
              <a:cubicBezTo>
                <a:pt x="1336556" y="662404"/>
                <a:pt x="1326970" y="677356"/>
                <a:pt x="1319371" y="685800"/>
              </a:cubicBezTo>
              <a:cubicBezTo>
                <a:pt x="1310360" y="695812"/>
                <a:pt x="1300321" y="704850"/>
                <a:pt x="1290796" y="714375"/>
              </a:cubicBezTo>
              <a:cubicBezTo>
                <a:pt x="1286749" y="718422"/>
                <a:pt x="1285318" y="724615"/>
                <a:pt x="1281271" y="728662"/>
              </a:cubicBezTo>
              <a:cubicBezTo>
                <a:pt x="1277224" y="732709"/>
                <a:pt x="1271381" y="734523"/>
                <a:pt x="1266984" y="738187"/>
              </a:cubicBezTo>
              <a:cubicBezTo>
                <a:pt x="1261810" y="742499"/>
                <a:pt x="1258013" y="748340"/>
                <a:pt x="1252696" y="752475"/>
              </a:cubicBezTo>
              <a:cubicBezTo>
                <a:pt x="1243660" y="759503"/>
                <a:pt x="1233646" y="765175"/>
                <a:pt x="1224121" y="771525"/>
              </a:cubicBezTo>
              <a:lnTo>
                <a:pt x="1209834" y="781050"/>
              </a:lnTo>
              <a:cubicBezTo>
                <a:pt x="1204230" y="784786"/>
                <a:pt x="1200862" y="791202"/>
                <a:pt x="1195546" y="795337"/>
              </a:cubicBezTo>
              <a:cubicBezTo>
                <a:pt x="1186510" y="802365"/>
                <a:pt x="1176496" y="808037"/>
                <a:pt x="1166971" y="814387"/>
              </a:cubicBezTo>
              <a:lnTo>
                <a:pt x="1152684" y="823912"/>
              </a:lnTo>
              <a:cubicBezTo>
                <a:pt x="1148507" y="826697"/>
                <a:pt x="1143159" y="827087"/>
                <a:pt x="1138396" y="828675"/>
              </a:cubicBezTo>
              <a:cubicBezTo>
                <a:pt x="1133634" y="833437"/>
                <a:pt x="1129791" y="839346"/>
                <a:pt x="1124109" y="842962"/>
              </a:cubicBezTo>
              <a:cubicBezTo>
                <a:pt x="1112130" y="850585"/>
                <a:pt x="1099479" y="857522"/>
                <a:pt x="1086009" y="862012"/>
              </a:cubicBezTo>
              <a:cubicBezTo>
                <a:pt x="1081246" y="863600"/>
                <a:pt x="1076211" y="864530"/>
                <a:pt x="1071721" y="866775"/>
              </a:cubicBezTo>
              <a:cubicBezTo>
                <a:pt x="1066602" y="869335"/>
                <a:pt x="1062695" y="874045"/>
                <a:pt x="1057434" y="876300"/>
              </a:cubicBezTo>
              <a:cubicBezTo>
                <a:pt x="1051418" y="878878"/>
                <a:pt x="1044678" y="879264"/>
                <a:pt x="1038384" y="881062"/>
              </a:cubicBezTo>
              <a:cubicBezTo>
                <a:pt x="1033557" y="882441"/>
                <a:pt x="1028710" y="883847"/>
                <a:pt x="1024096" y="885825"/>
              </a:cubicBezTo>
              <a:cubicBezTo>
                <a:pt x="1017571" y="888622"/>
                <a:pt x="1011638" y="892713"/>
                <a:pt x="1005046" y="895350"/>
              </a:cubicBezTo>
              <a:cubicBezTo>
                <a:pt x="995724" y="899079"/>
                <a:pt x="985793" y="901146"/>
                <a:pt x="976471" y="904875"/>
              </a:cubicBezTo>
              <a:cubicBezTo>
                <a:pt x="968534" y="908050"/>
                <a:pt x="960830" y="911886"/>
                <a:pt x="952659" y="914400"/>
              </a:cubicBezTo>
              <a:cubicBezTo>
                <a:pt x="940147" y="918250"/>
                <a:pt x="927259" y="920750"/>
                <a:pt x="914559" y="923925"/>
              </a:cubicBezTo>
              <a:cubicBezTo>
                <a:pt x="909689" y="925143"/>
                <a:pt x="905141" y="927469"/>
                <a:pt x="900271" y="928687"/>
              </a:cubicBezTo>
              <a:cubicBezTo>
                <a:pt x="892418" y="930650"/>
                <a:pt x="884312" y="931487"/>
                <a:pt x="876459" y="933450"/>
              </a:cubicBezTo>
              <a:cubicBezTo>
                <a:pt x="871589" y="934668"/>
                <a:pt x="867014" y="936891"/>
                <a:pt x="862171" y="938212"/>
              </a:cubicBezTo>
              <a:cubicBezTo>
                <a:pt x="797643" y="955810"/>
                <a:pt x="848393" y="941392"/>
                <a:pt x="800259" y="952500"/>
              </a:cubicBezTo>
              <a:cubicBezTo>
                <a:pt x="787503" y="955444"/>
                <a:pt x="774859" y="958850"/>
                <a:pt x="762159" y="962025"/>
              </a:cubicBezTo>
              <a:cubicBezTo>
                <a:pt x="752419" y="964460"/>
                <a:pt x="743429" y="969581"/>
                <a:pt x="733584" y="971550"/>
              </a:cubicBezTo>
              <a:cubicBezTo>
                <a:pt x="676490" y="982969"/>
                <a:pt x="701928" y="978414"/>
                <a:pt x="657384" y="985837"/>
              </a:cubicBezTo>
              <a:cubicBezTo>
                <a:pt x="630677" y="994740"/>
                <a:pt x="647966" y="989382"/>
                <a:pt x="604996" y="1000125"/>
              </a:cubicBezTo>
              <a:cubicBezTo>
                <a:pt x="597143" y="1002088"/>
                <a:pt x="589086" y="1003131"/>
                <a:pt x="581184" y="1004887"/>
              </a:cubicBezTo>
              <a:cubicBezTo>
                <a:pt x="574794" y="1006307"/>
                <a:pt x="568524" y="1008230"/>
                <a:pt x="562134" y="1009650"/>
              </a:cubicBezTo>
              <a:cubicBezTo>
                <a:pt x="554232" y="1011406"/>
                <a:pt x="546223" y="1012656"/>
                <a:pt x="538321" y="1014412"/>
              </a:cubicBezTo>
              <a:cubicBezTo>
                <a:pt x="511948" y="1020273"/>
                <a:pt x="522711" y="1019935"/>
                <a:pt x="490696" y="1023937"/>
              </a:cubicBezTo>
              <a:cubicBezTo>
                <a:pt x="474865" y="1025916"/>
                <a:pt x="458902" y="1026721"/>
                <a:pt x="443071" y="1028700"/>
              </a:cubicBezTo>
              <a:cubicBezTo>
                <a:pt x="433489" y="1029898"/>
                <a:pt x="424148" y="1033178"/>
                <a:pt x="414496" y="1033462"/>
              </a:cubicBezTo>
              <a:cubicBezTo>
                <a:pt x="370065" y="1034769"/>
                <a:pt x="317659" y="1034256"/>
                <a:pt x="285909" y="1033462"/>
              </a:cubicBezTo>
              <a:close/>
            </a:path>
          </a:pathLst>
        </a:custGeom>
        <a:noFill xmlns:a="http://schemas.openxmlformats.org/drawingml/2006/main"/>
        <a:ln xmlns:a="http://schemas.openxmlformats.org/drawingml/2006/main" w="3175" cap="flat" cmpd="sng" algn="ctr">
          <a:solidFill>
            <a:srgbClr val="000000"/>
          </a:solidFill>
          <a:prstDash val="lgDashDot"/>
          <a:round/>
          <a:headEnd type="none" w="med" len="med"/>
          <a:tailEnd type="non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0.59813</cdr:x>
      <cdr:y>0.54628</cdr:y>
    </cdr:from>
    <cdr:to>
      <cdr:x>0.96201</cdr:x>
      <cdr:y>0.85217</cdr:y>
    </cdr:to>
    <cdr:sp macro="" textlink="">
      <cdr:nvSpPr>
        <cdr:cNvPr id="10" name="Freihandform 9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3414347" y="2154115"/>
          <a:ext cx="2077183" cy="1203813"/>
        </a:xfrm>
        <a:custGeom xmlns:a="http://schemas.openxmlformats.org/drawingml/2006/main">
          <a:avLst/>
          <a:gdLst/>
          <a:ahLst/>
          <a:cxnLst/>
          <a:rect l="0" t="0" r="r" b="b"/>
          <a:pathLst>
            <a:path w="2082322" h="1209086">
              <a:moveTo>
                <a:pt x="129697" y="1209086"/>
              </a:moveTo>
              <a:cubicBezTo>
                <a:pt x="167797" y="1209086"/>
                <a:pt x="275770" y="1206757"/>
                <a:pt x="348772" y="1204324"/>
              </a:cubicBezTo>
              <a:cubicBezTo>
                <a:pt x="371041" y="1203582"/>
                <a:pt x="393212" y="1200996"/>
                <a:pt x="415447" y="1199561"/>
              </a:cubicBezTo>
              <a:lnTo>
                <a:pt x="496409" y="1194799"/>
              </a:lnTo>
              <a:cubicBezTo>
                <a:pt x="520228" y="1193310"/>
                <a:pt x="543983" y="1190320"/>
                <a:pt x="567847" y="1190036"/>
              </a:cubicBezTo>
              <a:lnTo>
                <a:pt x="1296509" y="1185274"/>
              </a:lnTo>
              <a:cubicBezTo>
                <a:pt x="1315559" y="1183686"/>
                <a:pt x="1334648" y="1182512"/>
                <a:pt x="1353659" y="1180511"/>
              </a:cubicBezTo>
              <a:cubicBezTo>
                <a:pt x="1364823" y="1179336"/>
                <a:pt x="1375870" y="1177233"/>
                <a:pt x="1386997" y="1175749"/>
              </a:cubicBezTo>
              <a:lnTo>
                <a:pt x="1425097" y="1170986"/>
              </a:lnTo>
              <a:cubicBezTo>
                <a:pt x="1434656" y="1169620"/>
                <a:pt x="1444100" y="1167500"/>
                <a:pt x="1453672" y="1166224"/>
              </a:cubicBezTo>
              <a:cubicBezTo>
                <a:pt x="1467921" y="1164324"/>
                <a:pt x="1482247" y="1163049"/>
                <a:pt x="1496534" y="1161461"/>
              </a:cubicBezTo>
              <a:cubicBezTo>
                <a:pt x="1501297" y="1159874"/>
                <a:pt x="1505899" y="1157684"/>
                <a:pt x="1510822" y="1156699"/>
              </a:cubicBezTo>
              <a:cubicBezTo>
                <a:pt x="1529760" y="1152912"/>
                <a:pt x="1567972" y="1147174"/>
                <a:pt x="1567972" y="1147174"/>
              </a:cubicBezTo>
              <a:cubicBezTo>
                <a:pt x="1577497" y="1143999"/>
                <a:pt x="1586643" y="1139300"/>
                <a:pt x="1596547" y="1137649"/>
              </a:cubicBezTo>
              <a:cubicBezTo>
                <a:pt x="1641091" y="1130224"/>
                <a:pt x="1615653" y="1134780"/>
                <a:pt x="1672747" y="1123361"/>
              </a:cubicBezTo>
              <a:cubicBezTo>
                <a:pt x="1682592" y="1121392"/>
                <a:pt x="1691797" y="1117011"/>
                <a:pt x="1701322" y="1113836"/>
              </a:cubicBezTo>
              <a:cubicBezTo>
                <a:pt x="1721815" y="1107005"/>
                <a:pt x="1710744" y="1110290"/>
                <a:pt x="1734659" y="1104311"/>
              </a:cubicBezTo>
              <a:cubicBezTo>
                <a:pt x="1770532" y="1080396"/>
                <a:pt x="1724939" y="1108477"/>
                <a:pt x="1767997" y="1090024"/>
              </a:cubicBezTo>
              <a:cubicBezTo>
                <a:pt x="1773258" y="1087769"/>
                <a:pt x="1777054" y="1082824"/>
                <a:pt x="1782284" y="1080499"/>
              </a:cubicBezTo>
              <a:cubicBezTo>
                <a:pt x="1791459" y="1076421"/>
                <a:pt x="1801334" y="1074149"/>
                <a:pt x="1810859" y="1070974"/>
              </a:cubicBezTo>
              <a:lnTo>
                <a:pt x="1825147" y="1066211"/>
              </a:lnTo>
              <a:cubicBezTo>
                <a:pt x="1837233" y="1062182"/>
                <a:pt x="1848031" y="1054130"/>
                <a:pt x="1858484" y="1047161"/>
              </a:cubicBezTo>
              <a:cubicBezTo>
                <a:pt x="1861659" y="1042399"/>
                <a:pt x="1863962" y="1036921"/>
                <a:pt x="1868009" y="1032874"/>
              </a:cubicBezTo>
              <a:cubicBezTo>
                <a:pt x="1872057" y="1028827"/>
                <a:pt x="1878528" y="1027657"/>
                <a:pt x="1882297" y="1023349"/>
              </a:cubicBezTo>
              <a:cubicBezTo>
                <a:pt x="1889835" y="1014734"/>
                <a:pt x="1893253" y="1002869"/>
                <a:pt x="1901347" y="994774"/>
              </a:cubicBezTo>
              <a:cubicBezTo>
                <a:pt x="1936805" y="959314"/>
                <a:pt x="1893257" y="1004211"/>
                <a:pt x="1929922" y="961436"/>
              </a:cubicBezTo>
              <a:cubicBezTo>
                <a:pt x="1934305" y="956322"/>
                <a:pt x="1939447" y="951911"/>
                <a:pt x="1944209" y="947149"/>
              </a:cubicBezTo>
              <a:cubicBezTo>
                <a:pt x="1945797" y="942386"/>
                <a:pt x="1946534" y="937250"/>
                <a:pt x="1948972" y="932861"/>
              </a:cubicBezTo>
              <a:cubicBezTo>
                <a:pt x="1954531" y="922854"/>
                <a:pt x="1968022" y="904286"/>
                <a:pt x="1968022" y="904286"/>
              </a:cubicBezTo>
              <a:cubicBezTo>
                <a:pt x="1979357" y="870281"/>
                <a:pt x="1971978" y="884065"/>
                <a:pt x="1987072" y="861424"/>
              </a:cubicBezTo>
              <a:lnTo>
                <a:pt x="2006122" y="804274"/>
              </a:lnTo>
              <a:cubicBezTo>
                <a:pt x="2007932" y="798844"/>
                <a:pt x="2012472" y="794749"/>
                <a:pt x="2015647" y="789986"/>
              </a:cubicBezTo>
              <a:lnTo>
                <a:pt x="2025172" y="751886"/>
              </a:lnTo>
              <a:cubicBezTo>
                <a:pt x="2027544" y="742396"/>
                <a:pt x="2033491" y="697813"/>
                <a:pt x="2034697" y="689974"/>
              </a:cubicBezTo>
              <a:cubicBezTo>
                <a:pt x="2038869" y="662856"/>
                <a:pt x="2044812" y="636129"/>
                <a:pt x="2048984" y="609011"/>
              </a:cubicBezTo>
              <a:cubicBezTo>
                <a:pt x="2050880" y="596690"/>
                <a:pt x="2055543" y="560445"/>
                <a:pt x="2058509" y="547099"/>
              </a:cubicBezTo>
              <a:cubicBezTo>
                <a:pt x="2059598" y="542198"/>
                <a:pt x="2061684" y="537574"/>
                <a:pt x="2063272" y="532811"/>
              </a:cubicBezTo>
              <a:cubicBezTo>
                <a:pt x="2064859" y="523286"/>
                <a:pt x="2066836" y="513818"/>
                <a:pt x="2068034" y="504236"/>
              </a:cubicBezTo>
              <a:cubicBezTo>
                <a:pt x="2073675" y="459104"/>
                <a:pt x="2077831" y="415794"/>
                <a:pt x="2082322" y="370886"/>
              </a:cubicBezTo>
              <a:cubicBezTo>
                <a:pt x="2078661" y="290354"/>
                <a:pt x="2079772" y="279984"/>
                <a:pt x="2072797" y="213724"/>
              </a:cubicBezTo>
              <a:cubicBezTo>
                <a:pt x="2069912" y="186317"/>
                <a:pt x="2068721" y="176331"/>
                <a:pt x="2063272" y="151811"/>
              </a:cubicBezTo>
              <a:cubicBezTo>
                <a:pt x="2058475" y="130224"/>
                <a:pt x="2056895" y="127920"/>
                <a:pt x="2048984" y="104186"/>
              </a:cubicBezTo>
              <a:cubicBezTo>
                <a:pt x="2047397" y="99424"/>
                <a:pt x="2047006" y="94076"/>
                <a:pt x="2044222" y="89899"/>
              </a:cubicBezTo>
              <a:cubicBezTo>
                <a:pt x="2026760" y="63705"/>
                <a:pt x="2044222" y="85930"/>
                <a:pt x="2020409" y="66086"/>
              </a:cubicBezTo>
              <a:cubicBezTo>
                <a:pt x="2015235" y="61774"/>
                <a:pt x="2011236" y="56182"/>
                <a:pt x="2006122" y="51799"/>
              </a:cubicBezTo>
              <a:cubicBezTo>
                <a:pt x="2000095" y="46633"/>
                <a:pt x="1993099" y="42677"/>
                <a:pt x="1987072" y="37511"/>
              </a:cubicBezTo>
              <a:cubicBezTo>
                <a:pt x="1981958" y="33128"/>
                <a:pt x="1978388" y="26960"/>
                <a:pt x="1972784" y="23224"/>
              </a:cubicBezTo>
              <a:cubicBezTo>
                <a:pt x="1968607" y="20439"/>
                <a:pt x="1962987" y="20706"/>
                <a:pt x="1958497" y="18461"/>
              </a:cubicBezTo>
              <a:cubicBezTo>
                <a:pt x="1921576" y="0"/>
                <a:pt x="1965825" y="16141"/>
                <a:pt x="1929922" y="4174"/>
              </a:cubicBezTo>
              <a:cubicBezTo>
                <a:pt x="1909284" y="5761"/>
                <a:pt x="1888605" y="6876"/>
                <a:pt x="1868009" y="8936"/>
              </a:cubicBezTo>
              <a:cubicBezTo>
                <a:pt x="1849952" y="10742"/>
                <a:pt x="1828881" y="14456"/>
                <a:pt x="1810859" y="18461"/>
              </a:cubicBezTo>
              <a:cubicBezTo>
                <a:pt x="1804469" y="19881"/>
                <a:pt x="1798078" y="21343"/>
                <a:pt x="1791809" y="23224"/>
              </a:cubicBezTo>
              <a:cubicBezTo>
                <a:pt x="1728621" y="42181"/>
                <a:pt x="1791927" y="23177"/>
                <a:pt x="1744184" y="42274"/>
              </a:cubicBezTo>
              <a:cubicBezTo>
                <a:pt x="1724857" y="50005"/>
                <a:pt x="1715273" y="51883"/>
                <a:pt x="1696559" y="56561"/>
              </a:cubicBezTo>
              <a:cubicBezTo>
                <a:pt x="1691797" y="59736"/>
                <a:pt x="1687391" y="63526"/>
                <a:pt x="1682272" y="66086"/>
              </a:cubicBezTo>
              <a:cubicBezTo>
                <a:pt x="1671383" y="71531"/>
                <a:pt x="1655046" y="72893"/>
                <a:pt x="1644172" y="75611"/>
              </a:cubicBezTo>
              <a:cubicBezTo>
                <a:pt x="1639302" y="76829"/>
                <a:pt x="1634711" y="78995"/>
                <a:pt x="1629884" y="80374"/>
              </a:cubicBezTo>
              <a:cubicBezTo>
                <a:pt x="1623590" y="82172"/>
                <a:pt x="1617103" y="83255"/>
                <a:pt x="1610834" y="85136"/>
              </a:cubicBezTo>
              <a:cubicBezTo>
                <a:pt x="1547660" y="104088"/>
                <a:pt x="1610942" y="85093"/>
                <a:pt x="1563209" y="104186"/>
              </a:cubicBezTo>
              <a:cubicBezTo>
                <a:pt x="1553887" y="107915"/>
                <a:pt x="1543614" y="109221"/>
                <a:pt x="1534634" y="113711"/>
              </a:cubicBezTo>
              <a:cubicBezTo>
                <a:pt x="1528284" y="116886"/>
                <a:pt x="1522109" y="120439"/>
                <a:pt x="1515584" y="123236"/>
              </a:cubicBezTo>
              <a:cubicBezTo>
                <a:pt x="1510970" y="125214"/>
                <a:pt x="1505867" y="125922"/>
                <a:pt x="1501297" y="127999"/>
              </a:cubicBezTo>
              <a:cubicBezTo>
                <a:pt x="1488371" y="133875"/>
                <a:pt x="1475897" y="140699"/>
                <a:pt x="1463197" y="147049"/>
              </a:cubicBezTo>
              <a:cubicBezTo>
                <a:pt x="1456847" y="150224"/>
                <a:pt x="1450054" y="152636"/>
                <a:pt x="1444147" y="156574"/>
              </a:cubicBezTo>
              <a:cubicBezTo>
                <a:pt x="1439384" y="159749"/>
                <a:pt x="1434979" y="163539"/>
                <a:pt x="1429859" y="166099"/>
              </a:cubicBezTo>
              <a:cubicBezTo>
                <a:pt x="1425369" y="168344"/>
                <a:pt x="1420186" y="168884"/>
                <a:pt x="1415572" y="170861"/>
              </a:cubicBezTo>
              <a:cubicBezTo>
                <a:pt x="1409046" y="173658"/>
                <a:pt x="1403114" y="177749"/>
                <a:pt x="1396522" y="180386"/>
              </a:cubicBezTo>
              <a:cubicBezTo>
                <a:pt x="1387200" y="184115"/>
                <a:pt x="1367947" y="189911"/>
                <a:pt x="1367947" y="189911"/>
              </a:cubicBezTo>
              <a:cubicBezTo>
                <a:pt x="1361597" y="194674"/>
                <a:pt x="1355997" y="200649"/>
                <a:pt x="1348897" y="204199"/>
              </a:cubicBezTo>
              <a:cubicBezTo>
                <a:pt x="1343043" y="207126"/>
                <a:pt x="1335889" y="206444"/>
                <a:pt x="1329847" y="208961"/>
              </a:cubicBezTo>
              <a:cubicBezTo>
                <a:pt x="1316740" y="214422"/>
                <a:pt x="1304447" y="221661"/>
                <a:pt x="1291747" y="228011"/>
              </a:cubicBezTo>
              <a:cubicBezTo>
                <a:pt x="1285397" y="231186"/>
                <a:pt x="1278604" y="233598"/>
                <a:pt x="1272697" y="237536"/>
              </a:cubicBezTo>
              <a:cubicBezTo>
                <a:pt x="1267934" y="240711"/>
                <a:pt x="1263529" y="244501"/>
                <a:pt x="1258409" y="247061"/>
              </a:cubicBezTo>
              <a:cubicBezTo>
                <a:pt x="1253919" y="249306"/>
                <a:pt x="1248822" y="250061"/>
                <a:pt x="1244122" y="251824"/>
              </a:cubicBezTo>
              <a:cubicBezTo>
                <a:pt x="1236117" y="254826"/>
                <a:pt x="1227956" y="257526"/>
                <a:pt x="1220309" y="261349"/>
              </a:cubicBezTo>
              <a:cubicBezTo>
                <a:pt x="1183384" y="279812"/>
                <a:pt x="1227645" y="263668"/>
                <a:pt x="1191734" y="275636"/>
              </a:cubicBezTo>
              <a:cubicBezTo>
                <a:pt x="1157713" y="298317"/>
                <a:pt x="1174265" y="291909"/>
                <a:pt x="1144109" y="299449"/>
              </a:cubicBezTo>
              <a:cubicBezTo>
                <a:pt x="1105551" y="325155"/>
                <a:pt x="1156902" y="293234"/>
                <a:pt x="1110772" y="313736"/>
              </a:cubicBezTo>
              <a:cubicBezTo>
                <a:pt x="1102313" y="317496"/>
                <a:pt x="1095127" y="323668"/>
                <a:pt x="1086959" y="328024"/>
              </a:cubicBezTo>
              <a:cubicBezTo>
                <a:pt x="1071298" y="336376"/>
                <a:pt x="1056172" y="346223"/>
                <a:pt x="1039334" y="351836"/>
              </a:cubicBezTo>
              <a:cubicBezTo>
                <a:pt x="1034572" y="353424"/>
                <a:pt x="1029537" y="354354"/>
                <a:pt x="1025047" y="356599"/>
              </a:cubicBezTo>
              <a:cubicBezTo>
                <a:pt x="988126" y="375060"/>
                <a:pt x="1032375" y="358919"/>
                <a:pt x="996472" y="370886"/>
              </a:cubicBezTo>
              <a:cubicBezTo>
                <a:pt x="955523" y="398184"/>
                <a:pt x="1007333" y="365455"/>
                <a:pt x="967897" y="385174"/>
              </a:cubicBezTo>
              <a:cubicBezTo>
                <a:pt x="935012" y="401617"/>
                <a:pt x="974200" y="389552"/>
                <a:pt x="934559" y="399461"/>
              </a:cubicBezTo>
              <a:cubicBezTo>
                <a:pt x="899757" y="422663"/>
                <a:pt x="943510" y="394347"/>
                <a:pt x="901222" y="418511"/>
              </a:cubicBezTo>
              <a:cubicBezTo>
                <a:pt x="896252" y="421351"/>
                <a:pt x="892293" y="426026"/>
                <a:pt x="886934" y="428036"/>
              </a:cubicBezTo>
              <a:cubicBezTo>
                <a:pt x="879355" y="430878"/>
                <a:pt x="871059" y="431211"/>
                <a:pt x="863122" y="432799"/>
              </a:cubicBezTo>
              <a:cubicBezTo>
                <a:pt x="848774" y="442364"/>
                <a:pt x="846701" y="444599"/>
                <a:pt x="829784" y="451849"/>
              </a:cubicBezTo>
              <a:cubicBezTo>
                <a:pt x="825170" y="453826"/>
                <a:pt x="820111" y="454634"/>
                <a:pt x="815497" y="456611"/>
              </a:cubicBezTo>
              <a:cubicBezTo>
                <a:pt x="808971" y="459408"/>
                <a:pt x="802972" y="463339"/>
                <a:pt x="796447" y="466136"/>
              </a:cubicBezTo>
              <a:cubicBezTo>
                <a:pt x="791833" y="468114"/>
                <a:pt x="786649" y="468654"/>
                <a:pt x="782159" y="470899"/>
              </a:cubicBezTo>
              <a:cubicBezTo>
                <a:pt x="749272" y="487343"/>
                <a:pt x="788467" y="475276"/>
                <a:pt x="748822" y="485186"/>
              </a:cubicBezTo>
              <a:cubicBezTo>
                <a:pt x="744059" y="488361"/>
                <a:pt x="739654" y="492151"/>
                <a:pt x="734534" y="494711"/>
              </a:cubicBezTo>
              <a:cubicBezTo>
                <a:pt x="730044" y="496956"/>
                <a:pt x="724635" y="497036"/>
                <a:pt x="720247" y="499474"/>
              </a:cubicBezTo>
              <a:cubicBezTo>
                <a:pt x="664858" y="530247"/>
                <a:pt x="718723" y="509507"/>
                <a:pt x="663097" y="528049"/>
              </a:cubicBezTo>
              <a:cubicBezTo>
                <a:pt x="652237" y="531669"/>
                <a:pt x="644047" y="540749"/>
                <a:pt x="634522" y="547099"/>
              </a:cubicBezTo>
              <a:cubicBezTo>
                <a:pt x="613224" y="561298"/>
                <a:pt x="602365" y="564168"/>
                <a:pt x="582134" y="570911"/>
              </a:cubicBezTo>
              <a:cubicBezTo>
                <a:pt x="556033" y="588312"/>
                <a:pt x="572966" y="577876"/>
                <a:pt x="529747" y="599486"/>
              </a:cubicBezTo>
              <a:cubicBezTo>
                <a:pt x="523397" y="602661"/>
                <a:pt x="516604" y="605073"/>
                <a:pt x="510697" y="609011"/>
              </a:cubicBezTo>
              <a:cubicBezTo>
                <a:pt x="505934" y="612186"/>
                <a:pt x="501640" y="616211"/>
                <a:pt x="496409" y="618536"/>
              </a:cubicBezTo>
              <a:cubicBezTo>
                <a:pt x="487234" y="622614"/>
                <a:pt x="467834" y="628061"/>
                <a:pt x="467834" y="628061"/>
              </a:cubicBezTo>
              <a:cubicBezTo>
                <a:pt x="453485" y="637628"/>
                <a:pt x="451417" y="639859"/>
                <a:pt x="434497" y="647111"/>
              </a:cubicBezTo>
              <a:cubicBezTo>
                <a:pt x="429883" y="649089"/>
                <a:pt x="424699" y="649629"/>
                <a:pt x="420209" y="651874"/>
              </a:cubicBezTo>
              <a:cubicBezTo>
                <a:pt x="383287" y="670335"/>
                <a:pt x="427541" y="654194"/>
                <a:pt x="391634" y="666161"/>
              </a:cubicBezTo>
              <a:cubicBezTo>
                <a:pt x="355768" y="690072"/>
                <a:pt x="401349" y="661998"/>
                <a:pt x="358297" y="680449"/>
              </a:cubicBezTo>
              <a:cubicBezTo>
                <a:pt x="312259" y="700180"/>
                <a:pt x="379640" y="681067"/>
                <a:pt x="324959" y="694736"/>
              </a:cubicBezTo>
              <a:cubicBezTo>
                <a:pt x="275547" y="727679"/>
                <a:pt x="352033" y="677539"/>
                <a:pt x="291622" y="713786"/>
              </a:cubicBezTo>
              <a:cubicBezTo>
                <a:pt x="281806" y="719676"/>
                <a:pt x="273286" y="727716"/>
                <a:pt x="263047" y="732836"/>
              </a:cubicBezTo>
              <a:cubicBezTo>
                <a:pt x="256697" y="736011"/>
                <a:pt x="250085" y="738708"/>
                <a:pt x="243997" y="742361"/>
              </a:cubicBezTo>
              <a:cubicBezTo>
                <a:pt x="234181" y="748251"/>
                <a:pt x="223517" y="753316"/>
                <a:pt x="215422" y="761411"/>
              </a:cubicBezTo>
              <a:cubicBezTo>
                <a:pt x="210659" y="766174"/>
                <a:pt x="206738" y="771963"/>
                <a:pt x="201134" y="775699"/>
              </a:cubicBezTo>
              <a:cubicBezTo>
                <a:pt x="196957" y="778484"/>
                <a:pt x="191609" y="778874"/>
                <a:pt x="186847" y="780461"/>
              </a:cubicBezTo>
              <a:lnTo>
                <a:pt x="129697" y="818561"/>
              </a:lnTo>
              <a:cubicBezTo>
                <a:pt x="124093" y="822297"/>
                <a:pt x="120583" y="828537"/>
                <a:pt x="115409" y="832849"/>
              </a:cubicBezTo>
              <a:cubicBezTo>
                <a:pt x="111012" y="836513"/>
                <a:pt x="105400" y="838571"/>
                <a:pt x="101122" y="842374"/>
              </a:cubicBezTo>
              <a:cubicBezTo>
                <a:pt x="91054" y="851323"/>
                <a:pt x="82072" y="861424"/>
                <a:pt x="72547" y="870949"/>
              </a:cubicBezTo>
              <a:cubicBezTo>
                <a:pt x="64452" y="879044"/>
                <a:pt x="61592" y="891430"/>
                <a:pt x="53497" y="899524"/>
              </a:cubicBezTo>
              <a:lnTo>
                <a:pt x="39209" y="913811"/>
              </a:lnTo>
              <a:cubicBezTo>
                <a:pt x="37622" y="918574"/>
                <a:pt x="36938" y="923740"/>
                <a:pt x="34447" y="928099"/>
              </a:cubicBezTo>
              <a:cubicBezTo>
                <a:pt x="30509" y="934991"/>
                <a:pt x="24773" y="940690"/>
                <a:pt x="20159" y="947149"/>
              </a:cubicBezTo>
              <a:cubicBezTo>
                <a:pt x="16832" y="951806"/>
                <a:pt x="13809" y="956674"/>
                <a:pt x="10634" y="961436"/>
              </a:cubicBezTo>
              <a:cubicBezTo>
                <a:pt x="7459" y="970961"/>
                <a:pt x="0" y="980032"/>
                <a:pt x="1109" y="990011"/>
              </a:cubicBezTo>
              <a:cubicBezTo>
                <a:pt x="3399" y="1010616"/>
                <a:pt x="4949" y="1035840"/>
                <a:pt x="10634" y="1056686"/>
              </a:cubicBezTo>
              <a:cubicBezTo>
                <a:pt x="13276" y="1066372"/>
                <a:pt x="16984" y="1075736"/>
                <a:pt x="20159" y="1085261"/>
              </a:cubicBezTo>
              <a:lnTo>
                <a:pt x="29684" y="1113836"/>
              </a:lnTo>
              <a:cubicBezTo>
                <a:pt x="33557" y="1125456"/>
                <a:pt x="34740" y="1133179"/>
                <a:pt x="43972" y="1142411"/>
              </a:cubicBezTo>
              <a:cubicBezTo>
                <a:pt x="48019" y="1146458"/>
                <a:pt x="53497" y="1148761"/>
                <a:pt x="58259" y="1151936"/>
              </a:cubicBezTo>
              <a:cubicBezTo>
                <a:pt x="83656" y="1190033"/>
                <a:pt x="50324" y="1144002"/>
                <a:pt x="82072" y="1175749"/>
              </a:cubicBezTo>
              <a:cubicBezTo>
                <a:pt x="86119" y="1179796"/>
                <a:pt x="87128" y="1186460"/>
                <a:pt x="91597" y="1190036"/>
              </a:cubicBezTo>
              <a:cubicBezTo>
                <a:pt x="95517" y="1193172"/>
                <a:pt x="101394" y="1192554"/>
                <a:pt x="105884" y="1194799"/>
              </a:cubicBezTo>
              <a:cubicBezTo>
                <a:pt x="111004" y="1197359"/>
                <a:pt x="115264" y="1201379"/>
                <a:pt x="120172" y="1204324"/>
              </a:cubicBezTo>
              <a:cubicBezTo>
                <a:pt x="123216" y="1206150"/>
                <a:pt x="91597" y="1209086"/>
                <a:pt x="129697" y="1209086"/>
              </a:cubicBezTo>
              <a:close/>
            </a:path>
          </a:pathLst>
        </a:custGeom>
        <a:noFill xmlns:a="http://schemas.openxmlformats.org/drawingml/2006/main"/>
        <a:ln xmlns:a="http://schemas.openxmlformats.org/drawingml/2006/main" w="317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0.76454</cdr:x>
      <cdr:y>0.11602</cdr:y>
    </cdr:from>
    <cdr:to>
      <cdr:x>0.8554</cdr:x>
      <cdr:y>0.21731</cdr:y>
    </cdr:to>
    <cdr:sp macro="" textlink="">
      <cdr:nvSpPr>
        <cdr:cNvPr id="11" name="Freihandform 10"/>
        <cdr:cNvSpPr/>
      </cdr:nvSpPr>
      <cdr:spPr bwMode="auto">
        <a:xfrm xmlns:a="http://schemas.openxmlformats.org/drawingml/2006/main">
          <a:off x="4381500" y="469900"/>
          <a:ext cx="520700" cy="407987"/>
        </a:xfrm>
        <a:custGeom xmlns:a="http://schemas.openxmlformats.org/drawingml/2006/main">
          <a:avLst/>
          <a:gdLst>
            <a:gd name="connsiteX0" fmla="*/ 406731 w 563894"/>
            <a:gd name="connsiteY0" fmla="*/ 66675 h 514350"/>
            <a:gd name="connsiteX1" fmla="*/ 378156 w 563894"/>
            <a:gd name="connsiteY1" fmla="*/ 52387 h 514350"/>
            <a:gd name="connsiteX2" fmla="*/ 349581 w 563894"/>
            <a:gd name="connsiteY2" fmla="*/ 42862 h 514350"/>
            <a:gd name="connsiteX3" fmla="*/ 306719 w 563894"/>
            <a:gd name="connsiteY3" fmla="*/ 28575 h 514350"/>
            <a:gd name="connsiteX4" fmla="*/ 287669 w 563894"/>
            <a:gd name="connsiteY4" fmla="*/ 23812 h 514350"/>
            <a:gd name="connsiteX5" fmla="*/ 268619 w 563894"/>
            <a:gd name="connsiteY5" fmla="*/ 14287 h 514350"/>
            <a:gd name="connsiteX6" fmla="*/ 225756 w 563894"/>
            <a:gd name="connsiteY6" fmla="*/ 4762 h 514350"/>
            <a:gd name="connsiteX7" fmla="*/ 211469 w 563894"/>
            <a:gd name="connsiteY7" fmla="*/ 0 h 514350"/>
            <a:gd name="connsiteX8" fmla="*/ 135269 w 563894"/>
            <a:gd name="connsiteY8" fmla="*/ 4762 h 514350"/>
            <a:gd name="connsiteX9" fmla="*/ 120981 w 563894"/>
            <a:gd name="connsiteY9" fmla="*/ 9525 h 514350"/>
            <a:gd name="connsiteX10" fmla="*/ 87644 w 563894"/>
            <a:gd name="connsiteY10" fmla="*/ 28575 h 514350"/>
            <a:gd name="connsiteX11" fmla="*/ 49544 w 563894"/>
            <a:gd name="connsiteY11" fmla="*/ 57150 h 514350"/>
            <a:gd name="connsiteX12" fmla="*/ 30494 w 563894"/>
            <a:gd name="connsiteY12" fmla="*/ 95250 h 514350"/>
            <a:gd name="connsiteX13" fmla="*/ 20969 w 563894"/>
            <a:gd name="connsiteY13" fmla="*/ 109537 h 514350"/>
            <a:gd name="connsiteX14" fmla="*/ 11444 w 563894"/>
            <a:gd name="connsiteY14" fmla="*/ 147637 h 514350"/>
            <a:gd name="connsiteX15" fmla="*/ 6681 w 563894"/>
            <a:gd name="connsiteY15" fmla="*/ 161925 h 514350"/>
            <a:gd name="connsiteX16" fmla="*/ 1919 w 563894"/>
            <a:gd name="connsiteY16" fmla="*/ 185737 h 514350"/>
            <a:gd name="connsiteX17" fmla="*/ 11444 w 563894"/>
            <a:gd name="connsiteY17" fmla="*/ 257175 h 514350"/>
            <a:gd name="connsiteX18" fmla="*/ 16206 w 563894"/>
            <a:gd name="connsiteY18" fmla="*/ 276225 h 514350"/>
            <a:gd name="connsiteX19" fmla="*/ 30494 w 563894"/>
            <a:gd name="connsiteY19" fmla="*/ 295275 h 514350"/>
            <a:gd name="connsiteX20" fmla="*/ 40019 w 563894"/>
            <a:gd name="connsiteY20" fmla="*/ 309562 h 514350"/>
            <a:gd name="connsiteX21" fmla="*/ 82881 w 563894"/>
            <a:gd name="connsiteY21" fmla="*/ 371475 h 514350"/>
            <a:gd name="connsiteX22" fmla="*/ 97169 w 563894"/>
            <a:gd name="connsiteY22" fmla="*/ 381000 h 514350"/>
            <a:gd name="connsiteX23" fmla="*/ 116219 w 563894"/>
            <a:gd name="connsiteY23" fmla="*/ 404812 h 514350"/>
            <a:gd name="connsiteX24" fmla="*/ 130506 w 563894"/>
            <a:gd name="connsiteY24" fmla="*/ 414337 h 514350"/>
            <a:gd name="connsiteX25" fmla="*/ 187656 w 563894"/>
            <a:gd name="connsiteY25" fmla="*/ 452437 h 514350"/>
            <a:gd name="connsiteX26" fmla="*/ 220994 w 563894"/>
            <a:gd name="connsiteY26" fmla="*/ 471487 h 514350"/>
            <a:gd name="connsiteX27" fmla="*/ 249569 w 563894"/>
            <a:gd name="connsiteY27" fmla="*/ 481012 h 514350"/>
            <a:gd name="connsiteX28" fmla="*/ 268619 w 563894"/>
            <a:gd name="connsiteY28" fmla="*/ 490537 h 514350"/>
            <a:gd name="connsiteX29" fmla="*/ 282906 w 563894"/>
            <a:gd name="connsiteY29" fmla="*/ 495300 h 514350"/>
            <a:gd name="connsiteX30" fmla="*/ 301956 w 563894"/>
            <a:gd name="connsiteY30" fmla="*/ 504825 h 514350"/>
            <a:gd name="connsiteX31" fmla="*/ 335294 w 563894"/>
            <a:gd name="connsiteY31" fmla="*/ 514350 h 514350"/>
            <a:gd name="connsiteX32" fmla="*/ 378156 w 563894"/>
            <a:gd name="connsiteY32" fmla="*/ 509587 h 514350"/>
            <a:gd name="connsiteX33" fmla="*/ 392444 w 563894"/>
            <a:gd name="connsiteY33" fmla="*/ 504825 h 514350"/>
            <a:gd name="connsiteX34" fmla="*/ 435306 w 563894"/>
            <a:gd name="connsiteY34" fmla="*/ 495300 h 514350"/>
            <a:gd name="connsiteX35" fmla="*/ 449594 w 563894"/>
            <a:gd name="connsiteY35" fmla="*/ 485775 h 514350"/>
            <a:gd name="connsiteX36" fmla="*/ 478169 w 563894"/>
            <a:gd name="connsiteY36" fmla="*/ 476250 h 514350"/>
            <a:gd name="connsiteX37" fmla="*/ 506744 w 563894"/>
            <a:gd name="connsiteY37" fmla="*/ 452437 h 514350"/>
            <a:gd name="connsiteX38" fmla="*/ 530556 w 563894"/>
            <a:gd name="connsiteY38" fmla="*/ 423862 h 514350"/>
            <a:gd name="connsiteX39" fmla="*/ 540081 w 563894"/>
            <a:gd name="connsiteY39" fmla="*/ 400050 h 514350"/>
            <a:gd name="connsiteX40" fmla="*/ 544844 w 563894"/>
            <a:gd name="connsiteY40" fmla="*/ 385762 h 514350"/>
            <a:gd name="connsiteX41" fmla="*/ 559131 w 563894"/>
            <a:gd name="connsiteY41" fmla="*/ 352425 h 514350"/>
            <a:gd name="connsiteX42" fmla="*/ 563894 w 563894"/>
            <a:gd name="connsiteY42" fmla="*/ 323850 h 514350"/>
            <a:gd name="connsiteX43" fmla="*/ 554369 w 563894"/>
            <a:gd name="connsiteY43" fmla="*/ 257175 h 514350"/>
            <a:gd name="connsiteX44" fmla="*/ 540081 w 563894"/>
            <a:gd name="connsiteY44" fmla="*/ 238125 h 514350"/>
            <a:gd name="connsiteX45" fmla="*/ 521031 w 563894"/>
            <a:gd name="connsiteY45" fmla="*/ 209550 h 514350"/>
            <a:gd name="connsiteX46" fmla="*/ 501981 w 563894"/>
            <a:gd name="connsiteY46" fmla="*/ 180975 h 514350"/>
            <a:gd name="connsiteX47" fmla="*/ 487694 w 563894"/>
            <a:gd name="connsiteY47" fmla="*/ 166687 h 514350"/>
            <a:gd name="connsiteX48" fmla="*/ 478169 w 563894"/>
            <a:gd name="connsiteY48" fmla="*/ 152400 h 514350"/>
            <a:gd name="connsiteX49" fmla="*/ 463881 w 563894"/>
            <a:gd name="connsiteY49" fmla="*/ 138112 h 514350"/>
            <a:gd name="connsiteX50" fmla="*/ 454356 w 563894"/>
            <a:gd name="connsiteY50" fmla="*/ 123825 h 514350"/>
            <a:gd name="connsiteX51" fmla="*/ 421019 w 563894"/>
            <a:gd name="connsiteY51" fmla="*/ 80962 h 514350"/>
            <a:gd name="connsiteX52" fmla="*/ 406731 w 563894"/>
            <a:gd name="connsiteY52" fmla="*/ 71437 h 514350"/>
            <a:gd name="connsiteX53" fmla="*/ 406731 w 563894"/>
            <a:gd name="connsiteY53" fmla="*/ 66675 h 514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</a:cxnLst>
          <a:rect l="l" t="t" r="r" b="b"/>
          <a:pathLst>
            <a:path w="563894" h="514350">
              <a:moveTo>
                <a:pt x="406731" y="66675"/>
              </a:moveTo>
              <a:cubicBezTo>
                <a:pt x="401969" y="63500"/>
                <a:pt x="433565" y="77013"/>
                <a:pt x="378156" y="52387"/>
              </a:cubicBezTo>
              <a:cubicBezTo>
                <a:pt x="368981" y="48309"/>
                <a:pt x="359106" y="46037"/>
                <a:pt x="349581" y="42862"/>
              </a:cubicBezTo>
              <a:lnTo>
                <a:pt x="306719" y="28575"/>
              </a:lnTo>
              <a:cubicBezTo>
                <a:pt x="300509" y="26505"/>
                <a:pt x="293798" y="26110"/>
                <a:pt x="287669" y="23812"/>
              </a:cubicBezTo>
              <a:cubicBezTo>
                <a:pt x="281022" y="21319"/>
                <a:pt x="275267" y="16780"/>
                <a:pt x="268619" y="14287"/>
              </a:cubicBezTo>
              <a:cubicBezTo>
                <a:pt x="258849" y="10623"/>
                <a:pt x="234798" y="7022"/>
                <a:pt x="225756" y="4762"/>
              </a:cubicBezTo>
              <a:cubicBezTo>
                <a:pt x="220886" y="3544"/>
                <a:pt x="216231" y="1587"/>
                <a:pt x="211469" y="0"/>
              </a:cubicBezTo>
              <a:cubicBezTo>
                <a:pt x="186069" y="1587"/>
                <a:pt x="160579" y="2098"/>
                <a:pt x="135269" y="4762"/>
              </a:cubicBezTo>
              <a:cubicBezTo>
                <a:pt x="130276" y="5288"/>
                <a:pt x="125595" y="7547"/>
                <a:pt x="120981" y="9525"/>
              </a:cubicBezTo>
              <a:cubicBezTo>
                <a:pt x="100282" y="18396"/>
                <a:pt x="105040" y="17703"/>
                <a:pt x="87644" y="28575"/>
              </a:cubicBezTo>
              <a:cubicBezTo>
                <a:pt x="66724" y="41650"/>
                <a:pt x="64069" y="39720"/>
                <a:pt x="49544" y="57150"/>
              </a:cubicBezTo>
              <a:cubicBezTo>
                <a:pt x="35750" y="73703"/>
                <a:pt x="41438" y="73362"/>
                <a:pt x="30494" y="95250"/>
              </a:cubicBezTo>
              <a:cubicBezTo>
                <a:pt x="27934" y="100369"/>
                <a:pt x="23529" y="104418"/>
                <a:pt x="20969" y="109537"/>
              </a:cubicBezTo>
              <a:cubicBezTo>
                <a:pt x="15524" y="120426"/>
                <a:pt x="14162" y="136763"/>
                <a:pt x="11444" y="147637"/>
              </a:cubicBezTo>
              <a:cubicBezTo>
                <a:pt x="10226" y="152507"/>
                <a:pt x="7899" y="157055"/>
                <a:pt x="6681" y="161925"/>
              </a:cubicBezTo>
              <a:cubicBezTo>
                <a:pt x="4718" y="169778"/>
                <a:pt x="3506" y="177800"/>
                <a:pt x="1919" y="185737"/>
              </a:cubicBezTo>
              <a:cubicBezTo>
                <a:pt x="9520" y="276955"/>
                <a:pt x="0" y="217119"/>
                <a:pt x="11444" y="257175"/>
              </a:cubicBezTo>
              <a:cubicBezTo>
                <a:pt x="13242" y="263469"/>
                <a:pt x="13279" y="270371"/>
                <a:pt x="16206" y="276225"/>
              </a:cubicBezTo>
              <a:cubicBezTo>
                <a:pt x="19756" y="283325"/>
                <a:pt x="25880" y="288816"/>
                <a:pt x="30494" y="295275"/>
              </a:cubicBezTo>
              <a:cubicBezTo>
                <a:pt x="33821" y="299932"/>
                <a:pt x="37179" y="304592"/>
                <a:pt x="40019" y="309562"/>
              </a:cubicBezTo>
              <a:cubicBezTo>
                <a:pt x="53256" y="332726"/>
                <a:pt x="56360" y="353795"/>
                <a:pt x="82881" y="371475"/>
              </a:cubicBezTo>
              <a:cubicBezTo>
                <a:pt x="87644" y="374650"/>
                <a:pt x="93121" y="376953"/>
                <a:pt x="97169" y="381000"/>
              </a:cubicBezTo>
              <a:cubicBezTo>
                <a:pt x="104357" y="388188"/>
                <a:pt x="109031" y="397624"/>
                <a:pt x="116219" y="404812"/>
              </a:cubicBezTo>
              <a:cubicBezTo>
                <a:pt x="120266" y="408859"/>
                <a:pt x="125877" y="410970"/>
                <a:pt x="130506" y="414337"/>
              </a:cubicBezTo>
              <a:cubicBezTo>
                <a:pt x="214736" y="475596"/>
                <a:pt x="136317" y="423101"/>
                <a:pt x="187656" y="452437"/>
              </a:cubicBezTo>
              <a:cubicBezTo>
                <a:pt x="207702" y="463892"/>
                <a:pt x="197010" y="461893"/>
                <a:pt x="220994" y="471487"/>
              </a:cubicBezTo>
              <a:cubicBezTo>
                <a:pt x="230316" y="475216"/>
                <a:pt x="240247" y="477283"/>
                <a:pt x="249569" y="481012"/>
              </a:cubicBezTo>
              <a:cubicBezTo>
                <a:pt x="256161" y="483649"/>
                <a:pt x="262094" y="487740"/>
                <a:pt x="268619" y="490537"/>
              </a:cubicBezTo>
              <a:cubicBezTo>
                <a:pt x="273233" y="492515"/>
                <a:pt x="278292" y="493322"/>
                <a:pt x="282906" y="495300"/>
              </a:cubicBezTo>
              <a:cubicBezTo>
                <a:pt x="289431" y="498097"/>
                <a:pt x="295430" y="502028"/>
                <a:pt x="301956" y="504825"/>
              </a:cubicBezTo>
              <a:cubicBezTo>
                <a:pt x="311516" y="508922"/>
                <a:pt x="325635" y="511935"/>
                <a:pt x="335294" y="514350"/>
              </a:cubicBezTo>
              <a:cubicBezTo>
                <a:pt x="349581" y="512762"/>
                <a:pt x="363976" y="511950"/>
                <a:pt x="378156" y="509587"/>
              </a:cubicBezTo>
              <a:cubicBezTo>
                <a:pt x="383108" y="508762"/>
                <a:pt x="387617" y="506204"/>
                <a:pt x="392444" y="504825"/>
              </a:cubicBezTo>
              <a:cubicBezTo>
                <a:pt x="408148" y="500338"/>
                <a:pt x="418924" y="498576"/>
                <a:pt x="435306" y="495300"/>
              </a:cubicBezTo>
              <a:cubicBezTo>
                <a:pt x="440069" y="492125"/>
                <a:pt x="444363" y="488100"/>
                <a:pt x="449594" y="485775"/>
              </a:cubicBezTo>
              <a:cubicBezTo>
                <a:pt x="458769" y="481697"/>
                <a:pt x="478169" y="476250"/>
                <a:pt x="478169" y="476250"/>
              </a:cubicBezTo>
              <a:cubicBezTo>
                <a:pt x="492217" y="466884"/>
                <a:pt x="495284" y="466188"/>
                <a:pt x="506744" y="452437"/>
              </a:cubicBezTo>
              <a:cubicBezTo>
                <a:pt x="539904" y="412645"/>
                <a:pt x="488806" y="465615"/>
                <a:pt x="530556" y="423862"/>
              </a:cubicBezTo>
              <a:cubicBezTo>
                <a:pt x="533731" y="415925"/>
                <a:pt x="537079" y="408054"/>
                <a:pt x="540081" y="400050"/>
              </a:cubicBezTo>
              <a:cubicBezTo>
                <a:pt x="541844" y="395349"/>
                <a:pt x="542866" y="390376"/>
                <a:pt x="544844" y="385762"/>
              </a:cubicBezTo>
              <a:cubicBezTo>
                <a:pt x="551565" y="370080"/>
                <a:pt x="555694" y="367891"/>
                <a:pt x="559131" y="352425"/>
              </a:cubicBezTo>
              <a:cubicBezTo>
                <a:pt x="561226" y="342999"/>
                <a:pt x="562306" y="333375"/>
                <a:pt x="563894" y="323850"/>
              </a:cubicBezTo>
              <a:cubicBezTo>
                <a:pt x="563543" y="319989"/>
                <a:pt x="563282" y="272773"/>
                <a:pt x="554369" y="257175"/>
              </a:cubicBezTo>
              <a:cubicBezTo>
                <a:pt x="550431" y="250283"/>
                <a:pt x="544633" y="244628"/>
                <a:pt x="540081" y="238125"/>
              </a:cubicBezTo>
              <a:cubicBezTo>
                <a:pt x="533516" y="228747"/>
                <a:pt x="527381" y="219075"/>
                <a:pt x="521031" y="209550"/>
              </a:cubicBezTo>
              <a:lnTo>
                <a:pt x="501981" y="180975"/>
              </a:lnTo>
              <a:cubicBezTo>
                <a:pt x="498245" y="175371"/>
                <a:pt x="492006" y="171861"/>
                <a:pt x="487694" y="166687"/>
              </a:cubicBezTo>
              <a:cubicBezTo>
                <a:pt x="484030" y="162290"/>
                <a:pt x="481833" y="156797"/>
                <a:pt x="478169" y="152400"/>
              </a:cubicBezTo>
              <a:cubicBezTo>
                <a:pt x="473857" y="147226"/>
                <a:pt x="468193" y="143286"/>
                <a:pt x="463881" y="138112"/>
              </a:cubicBezTo>
              <a:cubicBezTo>
                <a:pt x="460217" y="133715"/>
                <a:pt x="458020" y="128222"/>
                <a:pt x="454356" y="123825"/>
              </a:cubicBezTo>
              <a:cubicBezTo>
                <a:pt x="417056" y="79064"/>
                <a:pt x="469162" y="153177"/>
                <a:pt x="421019" y="80962"/>
              </a:cubicBezTo>
              <a:cubicBezTo>
                <a:pt x="417844" y="76199"/>
                <a:pt x="411201" y="75013"/>
                <a:pt x="406731" y="71437"/>
              </a:cubicBezTo>
              <a:cubicBezTo>
                <a:pt x="403225" y="68632"/>
                <a:pt x="411493" y="69850"/>
                <a:pt x="406731" y="66675"/>
              </a:cubicBezTo>
              <a:close/>
            </a:path>
          </a:pathLst>
        </a:custGeom>
        <a:noFill xmlns:a="http://schemas.openxmlformats.org/drawingml/2006/main"/>
        <a:ln xmlns:a="http://schemas.openxmlformats.org/drawingml/2006/main" w="31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rtlCol="0" anchor="ctr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0.15568</cdr:x>
      <cdr:y>0.38987</cdr:y>
    </cdr:from>
    <cdr:to>
      <cdr:x>0.35291</cdr:x>
      <cdr:y>0.53917</cdr:y>
    </cdr:to>
    <cdr:sp macro="" textlink="">
      <cdr:nvSpPr>
        <cdr:cNvPr id="2" name="Freihandform 1"/>
        <cdr:cNvSpPr/>
      </cdr:nvSpPr>
      <cdr:spPr bwMode="auto">
        <a:xfrm xmlns:a="http://schemas.openxmlformats.org/drawingml/2006/main">
          <a:off x="892175" y="1573753"/>
          <a:ext cx="1130300" cy="602308"/>
        </a:xfrm>
        <a:custGeom xmlns:a="http://schemas.openxmlformats.org/drawingml/2006/main">
          <a:avLst/>
          <a:gdLst>
            <a:gd name="connsiteX0" fmla="*/ 852487 w 1066800"/>
            <a:gd name="connsiteY0" fmla="*/ 38100 h 590550"/>
            <a:gd name="connsiteX1" fmla="*/ 814387 w 1066800"/>
            <a:gd name="connsiteY1" fmla="*/ 28575 h 590550"/>
            <a:gd name="connsiteX2" fmla="*/ 771525 w 1066800"/>
            <a:gd name="connsiteY2" fmla="*/ 23813 h 590550"/>
            <a:gd name="connsiteX3" fmla="*/ 747712 w 1066800"/>
            <a:gd name="connsiteY3" fmla="*/ 19050 h 590550"/>
            <a:gd name="connsiteX4" fmla="*/ 714375 w 1066800"/>
            <a:gd name="connsiteY4" fmla="*/ 14288 h 590550"/>
            <a:gd name="connsiteX5" fmla="*/ 690562 w 1066800"/>
            <a:gd name="connsiteY5" fmla="*/ 9525 h 590550"/>
            <a:gd name="connsiteX6" fmla="*/ 633412 w 1066800"/>
            <a:gd name="connsiteY6" fmla="*/ 0 h 590550"/>
            <a:gd name="connsiteX7" fmla="*/ 514350 w 1066800"/>
            <a:gd name="connsiteY7" fmla="*/ 4763 h 590550"/>
            <a:gd name="connsiteX8" fmla="*/ 447675 w 1066800"/>
            <a:gd name="connsiteY8" fmla="*/ 23813 h 590550"/>
            <a:gd name="connsiteX9" fmla="*/ 428625 w 1066800"/>
            <a:gd name="connsiteY9" fmla="*/ 28575 h 590550"/>
            <a:gd name="connsiteX10" fmla="*/ 400050 w 1066800"/>
            <a:gd name="connsiteY10" fmla="*/ 42863 h 590550"/>
            <a:gd name="connsiteX11" fmla="*/ 357187 w 1066800"/>
            <a:gd name="connsiteY11" fmla="*/ 57150 h 590550"/>
            <a:gd name="connsiteX12" fmla="*/ 342900 w 1066800"/>
            <a:gd name="connsiteY12" fmla="*/ 61913 h 590550"/>
            <a:gd name="connsiteX13" fmla="*/ 328612 w 1066800"/>
            <a:gd name="connsiteY13" fmla="*/ 66675 h 590550"/>
            <a:gd name="connsiteX14" fmla="*/ 300037 w 1066800"/>
            <a:gd name="connsiteY14" fmla="*/ 80963 h 590550"/>
            <a:gd name="connsiteX15" fmla="*/ 285750 w 1066800"/>
            <a:gd name="connsiteY15" fmla="*/ 90488 h 590550"/>
            <a:gd name="connsiteX16" fmla="*/ 257175 w 1066800"/>
            <a:gd name="connsiteY16" fmla="*/ 100013 h 590550"/>
            <a:gd name="connsiteX17" fmla="*/ 228600 w 1066800"/>
            <a:gd name="connsiteY17" fmla="*/ 114300 h 590550"/>
            <a:gd name="connsiteX18" fmla="*/ 214312 w 1066800"/>
            <a:gd name="connsiteY18" fmla="*/ 123825 h 590550"/>
            <a:gd name="connsiteX19" fmla="*/ 185737 w 1066800"/>
            <a:gd name="connsiteY19" fmla="*/ 133350 h 590550"/>
            <a:gd name="connsiteX20" fmla="*/ 171450 w 1066800"/>
            <a:gd name="connsiteY20" fmla="*/ 142875 h 590550"/>
            <a:gd name="connsiteX21" fmla="*/ 157162 w 1066800"/>
            <a:gd name="connsiteY21" fmla="*/ 147638 h 590550"/>
            <a:gd name="connsiteX22" fmla="*/ 138112 w 1066800"/>
            <a:gd name="connsiteY22" fmla="*/ 161925 h 590550"/>
            <a:gd name="connsiteX23" fmla="*/ 123825 w 1066800"/>
            <a:gd name="connsiteY23" fmla="*/ 171450 h 590550"/>
            <a:gd name="connsiteX24" fmla="*/ 95250 w 1066800"/>
            <a:gd name="connsiteY24" fmla="*/ 195263 h 590550"/>
            <a:gd name="connsiteX25" fmla="*/ 71437 w 1066800"/>
            <a:gd name="connsiteY25" fmla="*/ 223838 h 590550"/>
            <a:gd name="connsiteX26" fmla="*/ 38100 w 1066800"/>
            <a:gd name="connsiteY26" fmla="*/ 266700 h 590550"/>
            <a:gd name="connsiteX27" fmla="*/ 33337 w 1066800"/>
            <a:gd name="connsiteY27" fmla="*/ 280988 h 590550"/>
            <a:gd name="connsiteX28" fmla="*/ 19050 w 1066800"/>
            <a:gd name="connsiteY28" fmla="*/ 290513 h 590550"/>
            <a:gd name="connsiteX29" fmla="*/ 9525 w 1066800"/>
            <a:gd name="connsiteY29" fmla="*/ 319088 h 590550"/>
            <a:gd name="connsiteX30" fmla="*/ 4762 w 1066800"/>
            <a:gd name="connsiteY30" fmla="*/ 333375 h 590550"/>
            <a:gd name="connsiteX31" fmla="*/ 0 w 1066800"/>
            <a:gd name="connsiteY31" fmla="*/ 347663 h 590550"/>
            <a:gd name="connsiteX32" fmla="*/ 4762 w 1066800"/>
            <a:gd name="connsiteY32" fmla="*/ 452438 h 590550"/>
            <a:gd name="connsiteX33" fmla="*/ 14287 w 1066800"/>
            <a:gd name="connsiteY33" fmla="*/ 485775 h 590550"/>
            <a:gd name="connsiteX34" fmla="*/ 42862 w 1066800"/>
            <a:gd name="connsiteY34" fmla="*/ 504825 h 590550"/>
            <a:gd name="connsiteX35" fmla="*/ 57150 w 1066800"/>
            <a:gd name="connsiteY35" fmla="*/ 514350 h 590550"/>
            <a:gd name="connsiteX36" fmla="*/ 85725 w 1066800"/>
            <a:gd name="connsiteY36" fmla="*/ 523875 h 590550"/>
            <a:gd name="connsiteX37" fmla="*/ 114300 w 1066800"/>
            <a:gd name="connsiteY37" fmla="*/ 542925 h 590550"/>
            <a:gd name="connsiteX38" fmla="*/ 147637 w 1066800"/>
            <a:gd name="connsiteY38" fmla="*/ 557213 h 590550"/>
            <a:gd name="connsiteX39" fmla="*/ 176212 w 1066800"/>
            <a:gd name="connsiteY39" fmla="*/ 566738 h 590550"/>
            <a:gd name="connsiteX40" fmla="*/ 209550 w 1066800"/>
            <a:gd name="connsiteY40" fmla="*/ 581025 h 590550"/>
            <a:gd name="connsiteX41" fmla="*/ 271462 w 1066800"/>
            <a:gd name="connsiteY41" fmla="*/ 590550 h 590550"/>
            <a:gd name="connsiteX42" fmla="*/ 623887 w 1066800"/>
            <a:gd name="connsiteY42" fmla="*/ 585788 h 590550"/>
            <a:gd name="connsiteX43" fmla="*/ 681037 w 1066800"/>
            <a:gd name="connsiteY43" fmla="*/ 576263 h 590550"/>
            <a:gd name="connsiteX44" fmla="*/ 733425 w 1066800"/>
            <a:gd name="connsiteY44" fmla="*/ 561975 h 590550"/>
            <a:gd name="connsiteX45" fmla="*/ 762000 w 1066800"/>
            <a:gd name="connsiteY45" fmla="*/ 552450 h 590550"/>
            <a:gd name="connsiteX46" fmla="*/ 781050 w 1066800"/>
            <a:gd name="connsiteY46" fmla="*/ 547688 h 590550"/>
            <a:gd name="connsiteX47" fmla="*/ 809625 w 1066800"/>
            <a:gd name="connsiteY47" fmla="*/ 538163 h 590550"/>
            <a:gd name="connsiteX48" fmla="*/ 828675 w 1066800"/>
            <a:gd name="connsiteY48" fmla="*/ 533400 h 590550"/>
            <a:gd name="connsiteX49" fmla="*/ 857250 w 1066800"/>
            <a:gd name="connsiteY49" fmla="*/ 523875 h 590550"/>
            <a:gd name="connsiteX50" fmla="*/ 885825 w 1066800"/>
            <a:gd name="connsiteY50" fmla="*/ 514350 h 590550"/>
            <a:gd name="connsiteX51" fmla="*/ 900112 w 1066800"/>
            <a:gd name="connsiteY51" fmla="*/ 504825 h 590550"/>
            <a:gd name="connsiteX52" fmla="*/ 919162 w 1066800"/>
            <a:gd name="connsiteY52" fmla="*/ 500063 h 590550"/>
            <a:gd name="connsiteX53" fmla="*/ 962025 w 1066800"/>
            <a:gd name="connsiteY53" fmla="*/ 471488 h 590550"/>
            <a:gd name="connsiteX54" fmla="*/ 976312 w 1066800"/>
            <a:gd name="connsiteY54" fmla="*/ 461963 h 590550"/>
            <a:gd name="connsiteX55" fmla="*/ 1000125 w 1066800"/>
            <a:gd name="connsiteY55" fmla="*/ 433388 h 590550"/>
            <a:gd name="connsiteX56" fmla="*/ 1019175 w 1066800"/>
            <a:gd name="connsiteY56" fmla="*/ 404813 h 590550"/>
            <a:gd name="connsiteX57" fmla="*/ 1028700 w 1066800"/>
            <a:gd name="connsiteY57" fmla="*/ 385763 h 590550"/>
            <a:gd name="connsiteX58" fmla="*/ 1042987 w 1066800"/>
            <a:gd name="connsiteY58" fmla="*/ 342900 h 590550"/>
            <a:gd name="connsiteX59" fmla="*/ 1052512 w 1066800"/>
            <a:gd name="connsiteY59" fmla="*/ 323850 h 590550"/>
            <a:gd name="connsiteX60" fmla="*/ 1062037 w 1066800"/>
            <a:gd name="connsiteY60" fmla="*/ 295275 h 590550"/>
            <a:gd name="connsiteX61" fmla="*/ 1066800 w 1066800"/>
            <a:gd name="connsiteY61" fmla="*/ 280988 h 590550"/>
            <a:gd name="connsiteX62" fmla="*/ 1057275 w 1066800"/>
            <a:gd name="connsiteY62" fmla="*/ 185738 h 590550"/>
            <a:gd name="connsiteX63" fmla="*/ 1047750 w 1066800"/>
            <a:gd name="connsiteY63" fmla="*/ 157163 h 590550"/>
            <a:gd name="connsiteX64" fmla="*/ 1033462 w 1066800"/>
            <a:gd name="connsiteY64" fmla="*/ 114300 h 590550"/>
            <a:gd name="connsiteX65" fmla="*/ 1019175 w 1066800"/>
            <a:gd name="connsiteY65" fmla="*/ 109538 h 590550"/>
            <a:gd name="connsiteX66" fmla="*/ 1000125 w 1066800"/>
            <a:gd name="connsiteY66" fmla="*/ 100013 h 590550"/>
            <a:gd name="connsiteX67" fmla="*/ 971550 w 1066800"/>
            <a:gd name="connsiteY67" fmla="*/ 90488 h 590550"/>
            <a:gd name="connsiteX68" fmla="*/ 957262 w 1066800"/>
            <a:gd name="connsiteY68" fmla="*/ 85725 h 590550"/>
            <a:gd name="connsiteX69" fmla="*/ 942975 w 1066800"/>
            <a:gd name="connsiteY69" fmla="*/ 76200 h 590550"/>
            <a:gd name="connsiteX70" fmla="*/ 900112 w 1066800"/>
            <a:gd name="connsiteY70" fmla="*/ 61913 h 590550"/>
            <a:gd name="connsiteX71" fmla="*/ 871537 w 1066800"/>
            <a:gd name="connsiteY71" fmla="*/ 47625 h 590550"/>
            <a:gd name="connsiteX72" fmla="*/ 852487 w 1066800"/>
            <a:gd name="connsiteY72" fmla="*/ 3810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</a:cxnLst>
          <a:rect l="l" t="t" r="r" b="b"/>
          <a:pathLst>
            <a:path w="1066800" h="590550">
              <a:moveTo>
                <a:pt x="852487" y="38100"/>
              </a:moveTo>
              <a:cubicBezTo>
                <a:pt x="842962" y="34925"/>
                <a:pt x="827398" y="30021"/>
                <a:pt x="814387" y="28575"/>
              </a:cubicBezTo>
              <a:cubicBezTo>
                <a:pt x="800100" y="26988"/>
                <a:pt x="785756" y="25846"/>
                <a:pt x="771525" y="23813"/>
              </a:cubicBezTo>
              <a:cubicBezTo>
                <a:pt x="763511" y="22668"/>
                <a:pt x="755697" y="20381"/>
                <a:pt x="747712" y="19050"/>
              </a:cubicBezTo>
              <a:cubicBezTo>
                <a:pt x="736640" y="17205"/>
                <a:pt x="725447" y="16133"/>
                <a:pt x="714375" y="14288"/>
              </a:cubicBezTo>
              <a:cubicBezTo>
                <a:pt x="706390" y="12957"/>
                <a:pt x="698534" y="10932"/>
                <a:pt x="690562" y="9525"/>
              </a:cubicBezTo>
              <a:lnTo>
                <a:pt x="633412" y="0"/>
              </a:lnTo>
              <a:cubicBezTo>
                <a:pt x="593725" y="1588"/>
                <a:pt x="553906" y="1167"/>
                <a:pt x="514350" y="4763"/>
              </a:cubicBezTo>
              <a:cubicBezTo>
                <a:pt x="497905" y="6258"/>
                <a:pt x="464590" y="18175"/>
                <a:pt x="447675" y="23813"/>
              </a:cubicBezTo>
              <a:cubicBezTo>
                <a:pt x="441465" y="25883"/>
                <a:pt x="434919" y="26777"/>
                <a:pt x="428625" y="28575"/>
              </a:cubicBezTo>
              <a:cubicBezTo>
                <a:pt x="392152" y="38996"/>
                <a:pt x="437617" y="26166"/>
                <a:pt x="400050" y="42863"/>
              </a:cubicBezTo>
              <a:cubicBezTo>
                <a:pt x="400030" y="42872"/>
                <a:pt x="364341" y="54765"/>
                <a:pt x="357187" y="57150"/>
              </a:cubicBezTo>
              <a:lnTo>
                <a:pt x="342900" y="61913"/>
              </a:lnTo>
              <a:lnTo>
                <a:pt x="328612" y="66675"/>
              </a:lnTo>
              <a:cubicBezTo>
                <a:pt x="287669" y="93971"/>
                <a:pt x="339471" y="61245"/>
                <a:pt x="300037" y="80963"/>
              </a:cubicBezTo>
              <a:cubicBezTo>
                <a:pt x="294918" y="83523"/>
                <a:pt x="290980" y="88163"/>
                <a:pt x="285750" y="90488"/>
              </a:cubicBezTo>
              <a:cubicBezTo>
                <a:pt x="276575" y="94566"/>
                <a:pt x="265529" y="94444"/>
                <a:pt x="257175" y="100013"/>
              </a:cubicBezTo>
              <a:cubicBezTo>
                <a:pt x="238710" y="112322"/>
                <a:pt x="248317" y="107728"/>
                <a:pt x="228600" y="114300"/>
              </a:cubicBezTo>
              <a:cubicBezTo>
                <a:pt x="223837" y="117475"/>
                <a:pt x="219543" y="121500"/>
                <a:pt x="214312" y="123825"/>
              </a:cubicBezTo>
              <a:cubicBezTo>
                <a:pt x="205137" y="127903"/>
                <a:pt x="185737" y="133350"/>
                <a:pt x="185737" y="133350"/>
              </a:cubicBezTo>
              <a:cubicBezTo>
                <a:pt x="180975" y="136525"/>
                <a:pt x="176569" y="140315"/>
                <a:pt x="171450" y="142875"/>
              </a:cubicBezTo>
              <a:cubicBezTo>
                <a:pt x="166960" y="145120"/>
                <a:pt x="161521" y="145147"/>
                <a:pt x="157162" y="147638"/>
              </a:cubicBezTo>
              <a:cubicBezTo>
                <a:pt x="150270" y="151576"/>
                <a:pt x="144571" y="157311"/>
                <a:pt x="138112" y="161925"/>
              </a:cubicBezTo>
              <a:cubicBezTo>
                <a:pt x="133454" y="165252"/>
                <a:pt x="128222" y="167786"/>
                <a:pt x="123825" y="171450"/>
              </a:cubicBezTo>
              <a:cubicBezTo>
                <a:pt x="87156" y="202008"/>
                <a:pt x="130721" y="171615"/>
                <a:pt x="95250" y="195263"/>
              </a:cubicBezTo>
              <a:cubicBezTo>
                <a:pt x="61210" y="246322"/>
                <a:pt x="114224" y="168826"/>
                <a:pt x="71437" y="223838"/>
              </a:cubicBezTo>
              <a:cubicBezTo>
                <a:pt x="31561" y="275107"/>
                <a:pt x="70536" y="234264"/>
                <a:pt x="38100" y="266700"/>
              </a:cubicBezTo>
              <a:cubicBezTo>
                <a:pt x="36512" y="271463"/>
                <a:pt x="36473" y="277068"/>
                <a:pt x="33337" y="280988"/>
              </a:cubicBezTo>
              <a:cubicBezTo>
                <a:pt x="29761" y="285457"/>
                <a:pt x="22083" y="285659"/>
                <a:pt x="19050" y="290513"/>
              </a:cubicBezTo>
              <a:cubicBezTo>
                <a:pt x="13729" y="299027"/>
                <a:pt x="12700" y="309563"/>
                <a:pt x="9525" y="319088"/>
              </a:cubicBezTo>
              <a:lnTo>
                <a:pt x="4762" y="333375"/>
              </a:lnTo>
              <a:lnTo>
                <a:pt x="0" y="347663"/>
              </a:lnTo>
              <a:cubicBezTo>
                <a:pt x="1587" y="382588"/>
                <a:pt x="2081" y="417580"/>
                <a:pt x="4762" y="452438"/>
              </a:cubicBezTo>
              <a:cubicBezTo>
                <a:pt x="4772" y="452570"/>
                <a:pt x="12034" y="483522"/>
                <a:pt x="14287" y="485775"/>
              </a:cubicBezTo>
              <a:cubicBezTo>
                <a:pt x="22382" y="493870"/>
                <a:pt x="33337" y="498475"/>
                <a:pt x="42862" y="504825"/>
              </a:cubicBezTo>
              <a:cubicBezTo>
                <a:pt x="47625" y="508000"/>
                <a:pt x="51720" y="512540"/>
                <a:pt x="57150" y="514350"/>
              </a:cubicBezTo>
              <a:lnTo>
                <a:pt x="85725" y="523875"/>
              </a:lnTo>
              <a:cubicBezTo>
                <a:pt x="95250" y="530225"/>
                <a:pt x="103440" y="539304"/>
                <a:pt x="114300" y="542925"/>
              </a:cubicBezTo>
              <a:cubicBezTo>
                <a:pt x="160307" y="558263"/>
                <a:pt x="88762" y="533663"/>
                <a:pt x="147637" y="557213"/>
              </a:cubicBezTo>
              <a:cubicBezTo>
                <a:pt x="156959" y="560942"/>
                <a:pt x="167232" y="562248"/>
                <a:pt x="176212" y="566738"/>
              </a:cubicBezTo>
              <a:cubicBezTo>
                <a:pt x="187865" y="572564"/>
                <a:pt x="196933" y="578221"/>
                <a:pt x="209550" y="581025"/>
              </a:cubicBezTo>
              <a:cubicBezTo>
                <a:pt x="221458" y="583671"/>
                <a:pt x="260812" y="589029"/>
                <a:pt x="271462" y="590550"/>
              </a:cubicBezTo>
              <a:cubicBezTo>
                <a:pt x="388937" y="588963"/>
                <a:pt x="506473" y="589884"/>
                <a:pt x="623887" y="585788"/>
              </a:cubicBezTo>
              <a:cubicBezTo>
                <a:pt x="643188" y="585115"/>
                <a:pt x="681037" y="576263"/>
                <a:pt x="681037" y="576263"/>
              </a:cubicBezTo>
              <a:cubicBezTo>
                <a:pt x="707744" y="567360"/>
                <a:pt x="690455" y="572718"/>
                <a:pt x="733425" y="561975"/>
              </a:cubicBezTo>
              <a:cubicBezTo>
                <a:pt x="743165" y="559540"/>
                <a:pt x="752475" y="555625"/>
                <a:pt x="762000" y="552450"/>
              </a:cubicBezTo>
              <a:cubicBezTo>
                <a:pt x="768210" y="550380"/>
                <a:pt x="774781" y="549569"/>
                <a:pt x="781050" y="547688"/>
              </a:cubicBezTo>
              <a:cubicBezTo>
                <a:pt x="790667" y="544803"/>
                <a:pt x="800100" y="541338"/>
                <a:pt x="809625" y="538163"/>
              </a:cubicBezTo>
              <a:cubicBezTo>
                <a:pt x="815835" y="536093"/>
                <a:pt x="822406" y="535281"/>
                <a:pt x="828675" y="533400"/>
              </a:cubicBezTo>
              <a:cubicBezTo>
                <a:pt x="838292" y="530515"/>
                <a:pt x="847725" y="527050"/>
                <a:pt x="857250" y="523875"/>
              </a:cubicBezTo>
              <a:lnTo>
                <a:pt x="885825" y="514350"/>
              </a:lnTo>
              <a:cubicBezTo>
                <a:pt x="891255" y="512540"/>
                <a:pt x="894851" y="507080"/>
                <a:pt x="900112" y="504825"/>
              </a:cubicBezTo>
              <a:cubicBezTo>
                <a:pt x="906128" y="502247"/>
                <a:pt x="912812" y="501650"/>
                <a:pt x="919162" y="500063"/>
              </a:cubicBezTo>
              <a:lnTo>
                <a:pt x="962025" y="471488"/>
              </a:lnTo>
              <a:lnTo>
                <a:pt x="976312" y="461963"/>
              </a:lnTo>
              <a:cubicBezTo>
                <a:pt x="1010344" y="410913"/>
                <a:pt x="957349" y="488384"/>
                <a:pt x="1000125" y="433388"/>
              </a:cubicBezTo>
              <a:cubicBezTo>
                <a:pt x="1007153" y="424352"/>
                <a:pt x="1012825" y="414338"/>
                <a:pt x="1019175" y="404813"/>
              </a:cubicBezTo>
              <a:cubicBezTo>
                <a:pt x="1023113" y="398906"/>
                <a:pt x="1026063" y="392355"/>
                <a:pt x="1028700" y="385763"/>
              </a:cubicBezTo>
              <a:cubicBezTo>
                <a:pt x="1028709" y="385740"/>
                <a:pt x="1040602" y="350056"/>
                <a:pt x="1042987" y="342900"/>
              </a:cubicBezTo>
              <a:cubicBezTo>
                <a:pt x="1045232" y="336165"/>
                <a:pt x="1049875" y="330442"/>
                <a:pt x="1052512" y="323850"/>
              </a:cubicBezTo>
              <a:cubicBezTo>
                <a:pt x="1056241" y="314528"/>
                <a:pt x="1058862" y="304800"/>
                <a:pt x="1062037" y="295275"/>
              </a:cubicBezTo>
              <a:lnTo>
                <a:pt x="1066800" y="280988"/>
              </a:lnTo>
              <a:cubicBezTo>
                <a:pt x="1065540" y="264610"/>
                <a:pt x="1062597" y="208802"/>
                <a:pt x="1057275" y="185738"/>
              </a:cubicBezTo>
              <a:cubicBezTo>
                <a:pt x="1055017" y="175955"/>
                <a:pt x="1050925" y="166688"/>
                <a:pt x="1047750" y="157163"/>
              </a:cubicBezTo>
              <a:lnTo>
                <a:pt x="1033462" y="114300"/>
              </a:lnTo>
              <a:cubicBezTo>
                <a:pt x="1031874" y="109538"/>
                <a:pt x="1023789" y="111515"/>
                <a:pt x="1019175" y="109538"/>
              </a:cubicBezTo>
              <a:cubicBezTo>
                <a:pt x="1012649" y="106741"/>
                <a:pt x="1006717" y="102650"/>
                <a:pt x="1000125" y="100013"/>
              </a:cubicBezTo>
              <a:cubicBezTo>
                <a:pt x="990803" y="96284"/>
                <a:pt x="981075" y="93663"/>
                <a:pt x="971550" y="90488"/>
              </a:cubicBezTo>
              <a:lnTo>
                <a:pt x="957262" y="85725"/>
              </a:lnTo>
              <a:cubicBezTo>
                <a:pt x="951832" y="83915"/>
                <a:pt x="948205" y="78525"/>
                <a:pt x="942975" y="76200"/>
              </a:cubicBezTo>
              <a:cubicBezTo>
                <a:pt x="942955" y="76191"/>
                <a:pt x="907266" y="64298"/>
                <a:pt x="900112" y="61913"/>
              </a:cubicBezTo>
              <a:cubicBezTo>
                <a:pt x="848016" y="44548"/>
                <a:pt x="926921" y="72240"/>
                <a:pt x="871537" y="47625"/>
              </a:cubicBezTo>
              <a:cubicBezTo>
                <a:pt x="862362" y="43547"/>
                <a:pt x="862012" y="41275"/>
                <a:pt x="852487" y="38100"/>
              </a:cubicBezTo>
              <a:close/>
            </a:path>
          </a:pathLst>
        </a:custGeom>
        <a:noFill xmlns:a="http://schemas.openxmlformats.org/drawingml/2006/main"/>
        <a:ln xmlns:a="http://schemas.openxmlformats.org/drawingml/2006/main"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0.86039</cdr:x>
      <cdr:y>0.05832</cdr:y>
    </cdr:from>
    <cdr:to>
      <cdr:x>0.96004</cdr:x>
      <cdr:y>0.19048</cdr:y>
    </cdr:to>
    <cdr:sp macro="" textlink="">
      <cdr:nvSpPr>
        <cdr:cNvPr id="3" name="Freihandform 2"/>
        <cdr:cNvSpPr/>
      </cdr:nvSpPr>
      <cdr:spPr bwMode="auto">
        <a:xfrm xmlns:a="http://schemas.openxmlformats.org/drawingml/2006/main">
          <a:off x="4930775" y="237198"/>
          <a:ext cx="571094" cy="537502"/>
        </a:xfrm>
        <a:custGeom xmlns:a="http://schemas.openxmlformats.org/drawingml/2006/main">
          <a:avLst/>
          <a:gdLst>
            <a:gd name="connsiteX0" fmla="*/ 230712 w 597424"/>
            <a:gd name="connsiteY0" fmla="*/ 5550 h 579488"/>
            <a:gd name="connsiteX1" fmla="*/ 154512 w 597424"/>
            <a:gd name="connsiteY1" fmla="*/ 10313 h 579488"/>
            <a:gd name="connsiteX2" fmla="*/ 135462 w 597424"/>
            <a:gd name="connsiteY2" fmla="*/ 15075 h 579488"/>
            <a:gd name="connsiteX3" fmla="*/ 106887 w 597424"/>
            <a:gd name="connsiteY3" fmla="*/ 34125 h 579488"/>
            <a:gd name="connsiteX4" fmla="*/ 83074 w 597424"/>
            <a:gd name="connsiteY4" fmla="*/ 57938 h 579488"/>
            <a:gd name="connsiteX5" fmla="*/ 73549 w 597424"/>
            <a:gd name="connsiteY5" fmla="*/ 72225 h 579488"/>
            <a:gd name="connsiteX6" fmla="*/ 59262 w 597424"/>
            <a:gd name="connsiteY6" fmla="*/ 86513 h 579488"/>
            <a:gd name="connsiteX7" fmla="*/ 35449 w 597424"/>
            <a:gd name="connsiteY7" fmla="*/ 119850 h 579488"/>
            <a:gd name="connsiteX8" fmla="*/ 30687 w 597424"/>
            <a:gd name="connsiteY8" fmla="*/ 134138 h 579488"/>
            <a:gd name="connsiteX9" fmla="*/ 6874 w 597424"/>
            <a:gd name="connsiteY9" fmla="*/ 177000 h 579488"/>
            <a:gd name="connsiteX10" fmla="*/ 16399 w 597424"/>
            <a:gd name="connsiteY10" fmla="*/ 343688 h 579488"/>
            <a:gd name="connsiteX11" fmla="*/ 40212 w 597424"/>
            <a:gd name="connsiteY11" fmla="*/ 386550 h 579488"/>
            <a:gd name="connsiteX12" fmla="*/ 54499 w 597424"/>
            <a:gd name="connsiteY12" fmla="*/ 405600 h 579488"/>
            <a:gd name="connsiteX13" fmla="*/ 68787 w 597424"/>
            <a:gd name="connsiteY13" fmla="*/ 419888 h 579488"/>
            <a:gd name="connsiteX14" fmla="*/ 92599 w 597424"/>
            <a:gd name="connsiteY14" fmla="*/ 453225 h 579488"/>
            <a:gd name="connsiteX15" fmla="*/ 121174 w 597424"/>
            <a:gd name="connsiteY15" fmla="*/ 481800 h 579488"/>
            <a:gd name="connsiteX16" fmla="*/ 144987 w 597424"/>
            <a:gd name="connsiteY16" fmla="*/ 510375 h 579488"/>
            <a:gd name="connsiteX17" fmla="*/ 173562 w 597424"/>
            <a:gd name="connsiteY17" fmla="*/ 529425 h 579488"/>
            <a:gd name="connsiteX18" fmla="*/ 187849 w 597424"/>
            <a:gd name="connsiteY18" fmla="*/ 543713 h 579488"/>
            <a:gd name="connsiteX19" fmla="*/ 202137 w 597424"/>
            <a:gd name="connsiteY19" fmla="*/ 548475 h 579488"/>
            <a:gd name="connsiteX20" fmla="*/ 221187 w 597424"/>
            <a:gd name="connsiteY20" fmla="*/ 558000 h 579488"/>
            <a:gd name="connsiteX21" fmla="*/ 240237 w 597424"/>
            <a:gd name="connsiteY21" fmla="*/ 562763 h 579488"/>
            <a:gd name="connsiteX22" fmla="*/ 254524 w 597424"/>
            <a:gd name="connsiteY22" fmla="*/ 567525 h 579488"/>
            <a:gd name="connsiteX23" fmla="*/ 287862 w 597424"/>
            <a:gd name="connsiteY23" fmla="*/ 577050 h 579488"/>
            <a:gd name="connsiteX24" fmla="*/ 349774 w 597424"/>
            <a:gd name="connsiteY24" fmla="*/ 572288 h 579488"/>
            <a:gd name="connsiteX25" fmla="*/ 435499 w 597424"/>
            <a:gd name="connsiteY25" fmla="*/ 558000 h 579488"/>
            <a:gd name="connsiteX26" fmla="*/ 478362 w 597424"/>
            <a:gd name="connsiteY26" fmla="*/ 543713 h 579488"/>
            <a:gd name="connsiteX27" fmla="*/ 492649 w 597424"/>
            <a:gd name="connsiteY27" fmla="*/ 538950 h 579488"/>
            <a:gd name="connsiteX28" fmla="*/ 511699 w 597424"/>
            <a:gd name="connsiteY28" fmla="*/ 524663 h 579488"/>
            <a:gd name="connsiteX29" fmla="*/ 521224 w 597424"/>
            <a:gd name="connsiteY29" fmla="*/ 510375 h 579488"/>
            <a:gd name="connsiteX30" fmla="*/ 549799 w 597424"/>
            <a:gd name="connsiteY30" fmla="*/ 486563 h 579488"/>
            <a:gd name="connsiteX31" fmla="*/ 564087 w 597424"/>
            <a:gd name="connsiteY31" fmla="*/ 457988 h 579488"/>
            <a:gd name="connsiteX32" fmla="*/ 573612 w 597424"/>
            <a:gd name="connsiteY32" fmla="*/ 443700 h 579488"/>
            <a:gd name="connsiteX33" fmla="*/ 587899 w 597424"/>
            <a:gd name="connsiteY33" fmla="*/ 415125 h 579488"/>
            <a:gd name="connsiteX34" fmla="*/ 597424 w 597424"/>
            <a:gd name="connsiteY34" fmla="*/ 381788 h 579488"/>
            <a:gd name="connsiteX35" fmla="*/ 592662 w 597424"/>
            <a:gd name="connsiteY35" fmla="*/ 334163 h 579488"/>
            <a:gd name="connsiteX36" fmla="*/ 587899 w 597424"/>
            <a:gd name="connsiteY36" fmla="*/ 310350 h 579488"/>
            <a:gd name="connsiteX37" fmla="*/ 568849 w 597424"/>
            <a:gd name="connsiteY37" fmla="*/ 243675 h 579488"/>
            <a:gd name="connsiteX38" fmla="*/ 559324 w 597424"/>
            <a:gd name="connsiteY38" fmla="*/ 224625 h 579488"/>
            <a:gd name="connsiteX39" fmla="*/ 554562 w 597424"/>
            <a:gd name="connsiteY39" fmla="*/ 210338 h 579488"/>
            <a:gd name="connsiteX40" fmla="*/ 535512 w 597424"/>
            <a:gd name="connsiteY40" fmla="*/ 181763 h 579488"/>
            <a:gd name="connsiteX41" fmla="*/ 521224 w 597424"/>
            <a:gd name="connsiteY41" fmla="*/ 153188 h 579488"/>
            <a:gd name="connsiteX42" fmla="*/ 506937 w 597424"/>
            <a:gd name="connsiteY42" fmla="*/ 143663 h 579488"/>
            <a:gd name="connsiteX43" fmla="*/ 449787 w 597424"/>
            <a:gd name="connsiteY43" fmla="*/ 96038 h 579488"/>
            <a:gd name="connsiteX44" fmla="*/ 435499 w 597424"/>
            <a:gd name="connsiteY44" fmla="*/ 86513 h 579488"/>
            <a:gd name="connsiteX45" fmla="*/ 416449 w 597424"/>
            <a:gd name="connsiteY45" fmla="*/ 72225 h 579488"/>
            <a:gd name="connsiteX46" fmla="*/ 402162 w 597424"/>
            <a:gd name="connsiteY46" fmla="*/ 67463 h 579488"/>
            <a:gd name="connsiteX47" fmla="*/ 373587 w 597424"/>
            <a:gd name="connsiteY47" fmla="*/ 48413 h 579488"/>
            <a:gd name="connsiteX48" fmla="*/ 359299 w 597424"/>
            <a:gd name="connsiteY48" fmla="*/ 38888 h 579488"/>
            <a:gd name="connsiteX49" fmla="*/ 345012 w 597424"/>
            <a:gd name="connsiteY49" fmla="*/ 34125 h 579488"/>
            <a:gd name="connsiteX50" fmla="*/ 330724 w 597424"/>
            <a:gd name="connsiteY50" fmla="*/ 24600 h 579488"/>
            <a:gd name="connsiteX51" fmla="*/ 278337 w 597424"/>
            <a:gd name="connsiteY51" fmla="*/ 10313 h 579488"/>
            <a:gd name="connsiteX52" fmla="*/ 244999 w 597424"/>
            <a:gd name="connsiteY52" fmla="*/ 788 h 579488"/>
            <a:gd name="connsiteX53" fmla="*/ 230712 w 597424"/>
            <a:gd name="connsiteY53" fmla="*/ 5550 h 5794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</a:cxnLst>
          <a:rect l="l" t="t" r="r" b="b"/>
          <a:pathLst>
            <a:path w="597424" h="579488">
              <a:moveTo>
                <a:pt x="230712" y="5550"/>
              </a:moveTo>
              <a:cubicBezTo>
                <a:pt x="215631" y="7137"/>
                <a:pt x="179835" y="7781"/>
                <a:pt x="154512" y="10313"/>
              </a:cubicBezTo>
              <a:cubicBezTo>
                <a:pt x="147999" y="10964"/>
                <a:pt x="141316" y="12148"/>
                <a:pt x="135462" y="15075"/>
              </a:cubicBezTo>
              <a:cubicBezTo>
                <a:pt x="125223" y="20194"/>
                <a:pt x="106887" y="34125"/>
                <a:pt x="106887" y="34125"/>
              </a:cubicBezTo>
              <a:cubicBezTo>
                <a:pt x="81490" y="72222"/>
                <a:pt x="114822" y="26191"/>
                <a:pt x="83074" y="57938"/>
              </a:cubicBezTo>
              <a:cubicBezTo>
                <a:pt x="79027" y="61985"/>
                <a:pt x="77213" y="67828"/>
                <a:pt x="73549" y="72225"/>
              </a:cubicBezTo>
              <a:cubicBezTo>
                <a:pt x="69237" y="77399"/>
                <a:pt x="63177" y="81032"/>
                <a:pt x="59262" y="86513"/>
              </a:cubicBezTo>
              <a:cubicBezTo>
                <a:pt x="27927" y="130384"/>
                <a:pt x="72591" y="82711"/>
                <a:pt x="35449" y="119850"/>
              </a:cubicBezTo>
              <a:cubicBezTo>
                <a:pt x="33862" y="124613"/>
                <a:pt x="33125" y="129750"/>
                <a:pt x="30687" y="134138"/>
              </a:cubicBezTo>
              <a:cubicBezTo>
                <a:pt x="3391" y="183273"/>
                <a:pt x="17653" y="144669"/>
                <a:pt x="6874" y="177000"/>
              </a:cubicBezTo>
              <a:cubicBezTo>
                <a:pt x="9561" y="260292"/>
                <a:pt x="0" y="286293"/>
                <a:pt x="16399" y="343688"/>
              </a:cubicBezTo>
              <a:cubicBezTo>
                <a:pt x="22685" y="365689"/>
                <a:pt x="23160" y="360973"/>
                <a:pt x="40212" y="386550"/>
              </a:cubicBezTo>
              <a:cubicBezTo>
                <a:pt x="44615" y="393154"/>
                <a:pt x="49333" y="399573"/>
                <a:pt x="54499" y="405600"/>
              </a:cubicBezTo>
              <a:cubicBezTo>
                <a:pt x="58882" y="410714"/>
                <a:pt x="64475" y="414714"/>
                <a:pt x="68787" y="419888"/>
              </a:cubicBezTo>
              <a:cubicBezTo>
                <a:pt x="97772" y="454670"/>
                <a:pt x="53997" y="410333"/>
                <a:pt x="92599" y="453225"/>
              </a:cubicBezTo>
              <a:cubicBezTo>
                <a:pt x="101610" y="463238"/>
                <a:pt x="113702" y="470592"/>
                <a:pt x="121174" y="481800"/>
              </a:cubicBezTo>
              <a:cubicBezTo>
                <a:pt x="129642" y="494502"/>
                <a:pt x="132291" y="500501"/>
                <a:pt x="144987" y="510375"/>
              </a:cubicBezTo>
              <a:cubicBezTo>
                <a:pt x="154023" y="517403"/>
                <a:pt x="164037" y="523075"/>
                <a:pt x="173562" y="529425"/>
              </a:cubicBezTo>
              <a:cubicBezTo>
                <a:pt x="179166" y="533161"/>
                <a:pt x="182245" y="539977"/>
                <a:pt x="187849" y="543713"/>
              </a:cubicBezTo>
              <a:cubicBezTo>
                <a:pt x="192026" y="546498"/>
                <a:pt x="197523" y="546498"/>
                <a:pt x="202137" y="548475"/>
              </a:cubicBezTo>
              <a:cubicBezTo>
                <a:pt x="208663" y="551272"/>
                <a:pt x="214540" y="555507"/>
                <a:pt x="221187" y="558000"/>
              </a:cubicBezTo>
              <a:cubicBezTo>
                <a:pt x="227316" y="560298"/>
                <a:pt x="233943" y="560965"/>
                <a:pt x="240237" y="562763"/>
              </a:cubicBezTo>
              <a:cubicBezTo>
                <a:pt x="245064" y="564142"/>
                <a:pt x="249697" y="566146"/>
                <a:pt x="254524" y="567525"/>
              </a:cubicBezTo>
              <a:cubicBezTo>
                <a:pt x="296393" y="579488"/>
                <a:pt x="253598" y="565630"/>
                <a:pt x="287862" y="577050"/>
              </a:cubicBezTo>
              <a:lnTo>
                <a:pt x="349774" y="572288"/>
              </a:lnTo>
              <a:cubicBezTo>
                <a:pt x="385126" y="569214"/>
                <a:pt x="402680" y="568940"/>
                <a:pt x="435499" y="558000"/>
              </a:cubicBezTo>
              <a:lnTo>
                <a:pt x="478362" y="543713"/>
              </a:lnTo>
              <a:lnTo>
                <a:pt x="492649" y="538950"/>
              </a:lnTo>
              <a:cubicBezTo>
                <a:pt x="498999" y="534188"/>
                <a:pt x="506086" y="530276"/>
                <a:pt x="511699" y="524663"/>
              </a:cubicBezTo>
              <a:cubicBezTo>
                <a:pt x="515746" y="520616"/>
                <a:pt x="517177" y="514422"/>
                <a:pt x="521224" y="510375"/>
              </a:cubicBezTo>
              <a:cubicBezTo>
                <a:pt x="558685" y="472914"/>
                <a:pt x="510792" y="533372"/>
                <a:pt x="549799" y="486563"/>
              </a:cubicBezTo>
              <a:cubicBezTo>
                <a:pt x="566858" y="466092"/>
                <a:pt x="553348" y="479465"/>
                <a:pt x="564087" y="457988"/>
              </a:cubicBezTo>
              <a:cubicBezTo>
                <a:pt x="566647" y="452868"/>
                <a:pt x="570437" y="448463"/>
                <a:pt x="573612" y="443700"/>
              </a:cubicBezTo>
              <a:cubicBezTo>
                <a:pt x="585579" y="407797"/>
                <a:pt x="569438" y="452046"/>
                <a:pt x="587899" y="415125"/>
              </a:cubicBezTo>
              <a:cubicBezTo>
                <a:pt x="591318" y="408288"/>
                <a:pt x="595897" y="387898"/>
                <a:pt x="597424" y="381788"/>
              </a:cubicBezTo>
              <a:cubicBezTo>
                <a:pt x="595837" y="365913"/>
                <a:pt x="594771" y="349977"/>
                <a:pt x="592662" y="334163"/>
              </a:cubicBezTo>
              <a:cubicBezTo>
                <a:pt x="591592" y="326139"/>
                <a:pt x="589719" y="318238"/>
                <a:pt x="587899" y="310350"/>
              </a:cubicBezTo>
              <a:cubicBezTo>
                <a:pt x="578928" y="271477"/>
                <a:pt x="580221" y="277791"/>
                <a:pt x="568849" y="243675"/>
              </a:cubicBezTo>
              <a:cubicBezTo>
                <a:pt x="566604" y="236940"/>
                <a:pt x="562121" y="231151"/>
                <a:pt x="559324" y="224625"/>
              </a:cubicBezTo>
              <a:cubicBezTo>
                <a:pt x="557347" y="220011"/>
                <a:pt x="557000" y="214726"/>
                <a:pt x="554562" y="210338"/>
              </a:cubicBezTo>
              <a:cubicBezTo>
                <a:pt x="549003" y="200331"/>
                <a:pt x="539132" y="192623"/>
                <a:pt x="535512" y="181763"/>
              </a:cubicBezTo>
              <a:cubicBezTo>
                <a:pt x="531638" y="170142"/>
                <a:pt x="530456" y="162420"/>
                <a:pt x="521224" y="153188"/>
              </a:cubicBezTo>
              <a:cubicBezTo>
                <a:pt x="517177" y="149141"/>
                <a:pt x="511215" y="147466"/>
                <a:pt x="506937" y="143663"/>
              </a:cubicBezTo>
              <a:cubicBezTo>
                <a:pt x="451937" y="94774"/>
                <a:pt x="505148" y="132945"/>
                <a:pt x="449787" y="96038"/>
              </a:cubicBezTo>
              <a:cubicBezTo>
                <a:pt x="445024" y="92863"/>
                <a:pt x="440078" y="89947"/>
                <a:pt x="435499" y="86513"/>
              </a:cubicBezTo>
              <a:cubicBezTo>
                <a:pt x="429149" y="81750"/>
                <a:pt x="423341" y="76163"/>
                <a:pt x="416449" y="72225"/>
              </a:cubicBezTo>
              <a:cubicBezTo>
                <a:pt x="412091" y="69734"/>
                <a:pt x="406924" y="69050"/>
                <a:pt x="402162" y="67463"/>
              </a:cubicBezTo>
              <a:lnTo>
                <a:pt x="373587" y="48413"/>
              </a:lnTo>
              <a:cubicBezTo>
                <a:pt x="368824" y="45238"/>
                <a:pt x="364729" y="40698"/>
                <a:pt x="359299" y="38888"/>
              </a:cubicBezTo>
              <a:cubicBezTo>
                <a:pt x="354537" y="37300"/>
                <a:pt x="349502" y="36370"/>
                <a:pt x="345012" y="34125"/>
              </a:cubicBezTo>
              <a:cubicBezTo>
                <a:pt x="339892" y="31565"/>
                <a:pt x="335955" y="26925"/>
                <a:pt x="330724" y="24600"/>
              </a:cubicBezTo>
              <a:cubicBezTo>
                <a:pt x="304447" y="12922"/>
                <a:pt x="303951" y="16716"/>
                <a:pt x="278337" y="10313"/>
              </a:cubicBezTo>
              <a:cubicBezTo>
                <a:pt x="262515" y="6358"/>
                <a:pt x="262823" y="3016"/>
                <a:pt x="244999" y="788"/>
              </a:cubicBezTo>
              <a:cubicBezTo>
                <a:pt x="238698" y="0"/>
                <a:pt x="245793" y="3963"/>
                <a:pt x="230712" y="5550"/>
              </a:cubicBezTo>
              <a:close/>
            </a:path>
          </a:pathLst>
        </a:custGeom>
        <a:noFill xmlns:a="http://schemas.openxmlformats.org/drawingml/2006/main"/>
        <a:ln xmlns:a="http://schemas.openxmlformats.org/drawingml/2006/main" w="3175" cap="flat" cmpd="sng" algn="ctr">
          <a:solidFill>
            <a:srgbClr val="000000"/>
          </a:solidFill>
          <a:prstDash val="sys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0.27554</cdr:x>
      <cdr:y>0.52704</cdr:y>
    </cdr:from>
    <cdr:to>
      <cdr:x>0.34427</cdr:x>
      <cdr:y>0.59004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579062" y="2086878"/>
          <a:ext cx="393883" cy="249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400">
              <a:latin typeface="Zap" pitchFamily="34" charset="0"/>
            </a:rPr>
            <a:t>(I)</a:t>
          </a:r>
        </a:p>
      </cdr:txBody>
    </cdr:sp>
  </cdr:relSizeAnchor>
  <cdr:relSizeAnchor xmlns:cdr="http://schemas.openxmlformats.org/drawingml/2006/chartDrawing">
    <cdr:from>
      <cdr:x>0.46343</cdr:x>
      <cdr:y>0.32994</cdr:y>
    </cdr:from>
    <cdr:to>
      <cdr:x>0.56645</cdr:x>
      <cdr:y>0.38846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2657331" y="1342971"/>
          <a:ext cx="590694" cy="238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400">
              <a:latin typeface="Zap" pitchFamily="34" charset="0"/>
            </a:rPr>
            <a:t>(II)</a:t>
          </a:r>
        </a:p>
      </cdr:txBody>
    </cdr:sp>
  </cdr:relSizeAnchor>
  <cdr:relSizeAnchor xmlns:cdr="http://schemas.openxmlformats.org/drawingml/2006/chartDrawing">
    <cdr:from>
      <cdr:x>0.7108</cdr:x>
      <cdr:y>0.19002</cdr:y>
    </cdr:from>
    <cdr:to>
      <cdr:x>0.8278</cdr:x>
      <cdr:y>0.25741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4075763" y="773448"/>
          <a:ext cx="670862" cy="274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400">
              <a:latin typeface="Zap" pitchFamily="34" charset="0"/>
            </a:rPr>
            <a:t>(IIIb)</a:t>
          </a:r>
        </a:p>
      </cdr:txBody>
    </cdr:sp>
  </cdr:relSizeAnchor>
  <cdr:relSizeAnchor xmlns:cdr="http://schemas.openxmlformats.org/drawingml/2006/chartDrawing">
    <cdr:from>
      <cdr:x>0.87971</cdr:x>
      <cdr:y>0.19867</cdr:y>
    </cdr:from>
    <cdr:to>
      <cdr:x>0.96343</cdr:x>
      <cdr:y>0.25288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5041509" y="803677"/>
          <a:ext cx="479816" cy="218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400">
              <a:latin typeface="Zap" pitchFamily="34" charset="0"/>
            </a:rPr>
            <a:t>(IV)</a:t>
          </a:r>
        </a:p>
      </cdr:txBody>
    </cdr:sp>
  </cdr:relSizeAnchor>
  <cdr:relSizeAnchor xmlns:cdr="http://schemas.openxmlformats.org/drawingml/2006/chartDrawing">
    <cdr:from>
      <cdr:x>0.7256</cdr:x>
      <cdr:y>0.56935</cdr:y>
    </cdr:from>
    <cdr:to>
      <cdr:x>0.8278</cdr:x>
      <cdr:y>0.63495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160627" y="2317454"/>
          <a:ext cx="585998" cy="2669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400">
              <a:latin typeface="Zap" pitchFamily="34" charset="0"/>
            </a:rPr>
            <a:t>(V)</a:t>
          </a:r>
        </a:p>
      </cdr:txBody>
    </cdr:sp>
  </cdr:relSizeAnchor>
  <cdr:relSizeAnchor xmlns:cdr="http://schemas.openxmlformats.org/drawingml/2006/chartDrawing">
    <cdr:from>
      <cdr:x>0.23617</cdr:x>
      <cdr:y>0.16694</cdr:y>
    </cdr:from>
    <cdr:to>
      <cdr:x>0.49544</cdr:x>
      <cdr:y>0.42716</cdr:y>
    </cdr:to>
    <cdr:sp macro="" textlink="">
      <cdr:nvSpPr>
        <cdr:cNvPr id="9" name="Freihandform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1348154" y="659423"/>
          <a:ext cx="1480039" cy="1024304"/>
        </a:xfrm>
        <a:custGeom xmlns:a="http://schemas.openxmlformats.org/drawingml/2006/main">
          <a:avLst/>
          <a:gdLst/>
          <a:ahLst/>
          <a:cxnLst/>
          <a:rect l="0" t="0" r="r" b="b"/>
          <a:pathLst>
            <a:path w="1481470" h="1034769">
              <a:moveTo>
                <a:pt x="285909" y="1033462"/>
              </a:moveTo>
              <a:cubicBezTo>
                <a:pt x="254159" y="1032668"/>
                <a:pt x="244441" y="1031928"/>
                <a:pt x="223996" y="1028700"/>
              </a:cubicBezTo>
              <a:cubicBezTo>
                <a:pt x="223987" y="1028699"/>
                <a:pt x="188282" y="1016795"/>
                <a:pt x="181134" y="1014412"/>
              </a:cubicBezTo>
              <a:cubicBezTo>
                <a:pt x="174399" y="1012167"/>
                <a:pt x="168676" y="1007524"/>
                <a:pt x="162084" y="1004887"/>
              </a:cubicBezTo>
              <a:cubicBezTo>
                <a:pt x="152762" y="1001158"/>
                <a:pt x="143034" y="998537"/>
                <a:pt x="133509" y="995362"/>
              </a:cubicBezTo>
              <a:cubicBezTo>
                <a:pt x="128079" y="993552"/>
                <a:pt x="124452" y="988162"/>
                <a:pt x="119221" y="985837"/>
              </a:cubicBezTo>
              <a:cubicBezTo>
                <a:pt x="110046" y="981759"/>
                <a:pt x="100171" y="979487"/>
                <a:pt x="90646" y="976312"/>
              </a:cubicBezTo>
              <a:cubicBezTo>
                <a:pt x="77144" y="971811"/>
                <a:pt x="52480" y="950036"/>
                <a:pt x="43021" y="938212"/>
              </a:cubicBezTo>
              <a:cubicBezTo>
                <a:pt x="35870" y="929273"/>
                <a:pt x="23971" y="909637"/>
                <a:pt x="23971" y="909637"/>
              </a:cubicBezTo>
              <a:cubicBezTo>
                <a:pt x="22384" y="904875"/>
                <a:pt x="21454" y="899840"/>
                <a:pt x="19209" y="895350"/>
              </a:cubicBezTo>
              <a:cubicBezTo>
                <a:pt x="16649" y="890230"/>
                <a:pt x="11939" y="886323"/>
                <a:pt x="9684" y="881062"/>
              </a:cubicBezTo>
              <a:cubicBezTo>
                <a:pt x="4871" y="869831"/>
                <a:pt x="1263" y="836406"/>
                <a:pt x="159" y="828675"/>
              </a:cubicBezTo>
              <a:cubicBezTo>
                <a:pt x="3741" y="778523"/>
                <a:pt x="0" y="776844"/>
                <a:pt x="9684" y="742950"/>
              </a:cubicBezTo>
              <a:cubicBezTo>
                <a:pt x="11063" y="738123"/>
                <a:pt x="12201" y="733152"/>
                <a:pt x="14446" y="728662"/>
              </a:cubicBezTo>
              <a:cubicBezTo>
                <a:pt x="17006" y="723543"/>
                <a:pt x="21411" y="719494"/>
                <a:pt x="23971" y="714375"/>
              </a:cubicBezTo>
              <a:cubicBezTo>
                <a:pt x="26216" y="709885"/>
                <a:pt x="26296" y="704476"/>
                <a:pt x="28734" y="700087"/>
              </a:cubicBezTo>
              <a:cubicBezTo>
                <a:pt x="28740" y="700077"/>
                <a:pt x="52543" y="664374"/>
                <a:pt x="57309" y="657225"/>
              </a:cubicBezTo>
              <a:lnTo>
                <a:pt x="66834" y="642937"/>
              </a:lnTo>
              <a:cubicBezTo>
                <a:pt x="75564" y="616744"/>
                <a:pt x="66350" y="640211"/>
                <a:pt x="81121" y="614362"/>
              </a:cubicBezTo>
              <a:cubicBezTo>
                <a:pt x="109278" y="565086"/>
                <a:pt x="69523" y="626848"/>
                <a:pt x="104934" y="576262"/>
              </a:cubicBezTo>
              <a:cubicBezTo>
                <a:pt x="111499" y="566884"/>
                <a:pt x="117634" y="557212"/>
                <a:pt x="123984" y="547687"/>
              </a:cubicBezTo>
              <a:lnTo>
                <a:pt x="143034" y="519112"/>
              </a:lnTo>
              <a:cubicBezTo>
                <a:pt x="146972" y="513205"/>
                <a:pt x="148014" y="505516"/>
                <a:pt x="152559" y="500062"/>
              </a:cubicBezTo>
              <a:cubicBezTo>
                <a:pt x="156223" y="495665"/>
                <a:pt x="162799" y="494584"/>
                <a:pt x="166846" y="490537"/>
              </a:cubicBezTo>
              <a:cubicBezTo>
                <a:pt x="172459" y="484924"/>
                <a:pt x="175795" y="477360"/>
                <a:pt x="181134" y="471487"/>
              </a:cubicBezTo>
              <a:cubicBezTo>
                <a:pt x="191705" y="459859"/>
                <a:pt x="205754" y="451226"/>
                <a:pt x="214471" y="438150"/>
              </a:cubicBezTo>
              <a:cubicBezTo>
                <a:pt x="217646" y="433387"/>
                <a:pt x="219688" y="427631"/>
                <a:pt x="223996" y="423862"/>
              </a:cubicBezTo>
              <a:cubicBezTo>
                <a:pt x="232611" y="416324"/>
                <a:pt x="243046" y="411162"/>
                <a:pt x="252571" y="404812"/>
              </a:cubicBezTo>
              <a:lnTo>
                <a:pt x="266859" y="395287"/>
              </a:lnTo>
              <a:cubicBezTo>
                <a:pt x="282734" y="371475"/>
                <a:pt x="271622" y="384175"/>
                <a:pt x="304959" y="361950"/>
              </a:cubicBezTo>
              <a:cubicBezTo>
                <a:pt x="318168" y="353144"/>
                <a:pt x="330359" y="342900"/>
                <a:pt x="343059" y="333375"/>
              </a:cubicBezTo>
              <a:cubicBezTo>
                <a:pt x="363162" y="318297"/>
                <a:pt x="353860" y="328878"/>
                <a:pt x="376396" y="309562"/>
              </a:cubicBezTo>
              <a:cubicBezTo>
                <a:pt x="381510" y="305179"/>
                <a:pt x="385080" y="299011"/>
                <a:pt x="390684" y="295275"/>
              </a:cubicBezTo>
              <a:cubicBezTo>
                <a:pt x="394861" y="292490"/>
                <a:pt x="400583" y="292950"/>
                <a:pt x="404971" y="290512"/>
              </a:cubicBezTo>
              <a:cubicBezTo>
                <a:pt x="454092" y="263222"/>
                <a:pt x="415507" y="277474"/>
                <a:pt x="447834" y="266700"/>
              </a:cubicBezTo>
              <a:cubicBezTo>
                <a:pt x="517744" y="220093"/>
                <a:pt x="444199" y="267417"/>
                <a:pt x="495459" y="238125"/>
              </a:cubicBezTo>
              <a:cubicBezTo>
                <a:pt x="500429" y="235285"/>
                <a:pt x="504627" y="231160"/>
                <a:pt x="509746" y="228600"/>
              </a:cubicBezTo>
              <a:cubicBezTo>
                <a:pt x="514236" y="226355"/>
                <a:pt x="519544" y="226082"/>
                <a:pt x="524034" y="223837"/>
              </a:cubicBezTo>
              <a:cubicBezTo>
                <a:pt x="529153" y="221277"/>
                <a:pt x="533663" y="217639"/>
                <a:pt x="538321" y="214312"/>
              </a:cubicBezTo>
              <a:cubicBezTo>
                <a:pt x="544780" y="209698"/>
                <a:pt x="550272" y="203575"/>
                <a:pt x="557371" y="200025"/>
              </a:cubicBezTo>
              <a:cubicBezTo>
                <a:pt x="563225" y="197098"/>
                <a:pt x="570292" y="197560"/>
                <a:pt x="576421" y="195262"/>
              </a:cubicBezTo>
              <a:cubicBezTo>
                <a:pt x="609823" y="182736"/>
                <a:pt x="582121" y="190031"/>
                <a:pt x="609759" y="176212"/>
              </a:cubicBezTo>
              <a:cubicBezTo>
                <a:pt x="663188" y="149498"/>
                <a:pt x="573724" y="201566"/>
                <a:pt x="643096" y="161925"/>
              </a:cubicBezTo>
              <a:cubicBezTo>
                <a:pt x="648066" y="159085"/>
                <a:pt x="652359" y="155141"/>
                <a:pt x="657384" y="152400"/>
              </a:cubicBezTo>
              <a:cubicBezTo>
                <a:pt x="669849" y="145601"/>
                <a:pt x="683670" y="141226"/>
                <a:pt x="695484" y="133350"/>
              </a:cubicBezTo>
              <a:cubicBezTo>
                <a:pt x="709833" y="123783"/>
                <a:pt x="711901" y="121552"/>
                <a:pt x="728821" y="114300"/>
              </a:cubicBezTo>
              <a:cubicBezTo>
                <a:pt x="733435" y="112322"/>
                <a:pt x="738408" y="111300"/>
                <a:pt x="743109" y="109537"/>
              </a:cubicBezTo>
              <a:cubicBezTo>
                <a:pt x="751113" y="106535"/>
                <a:pt x="759109" y="103484"/>
                <a:pt x="766921" y="100012"/>
              </a:cubicBezTo>
              <a:cubicBezTo>
                <a:pt x="773409" y="97129"/>
                <a:pt x="779379" y="93124"/>
                <a:pt x="785971" y="90487"/>
              </a:cubicBezTo>
              <a:cubicBezTo>
                <a:pt x="795293" y="86758"/>
                <a:pt x="805566" y="85452"/>
                <a:pt x="814546" y="80962"/>
              </a:cubicBezTo>
              <a:cubicBezTo>
                <a:pt x="820896" y="77787"/>
                <a:pt x="827004" y="74074"/>
                <a:pt x="833596" y="71437"/>
              </a:cubicBezTo>
              <a:cubicBezTo>
                <a:pt x="842918" y="67708"/>
                <a:pt x="852849" y="65641"/>
                <a:pt x="862171" y="61912"/>
              </a:cubicBezTo>
              <a:cubicBezTo>
                <a:pt x="870109" y="58737"/>
                <a:pt x="877979" y="55389"/>
                <a:pt x="885984" y="52387"/>
              </a:cubicBezTo>
              <a:cubicBezTo>
                <a:pt x="890684" y="50624"/>
                <a:pt x="895571" y="49388"/>
                <a:pt x="900271" y="47625"/>
              </a:cubicBezTo>
              <a:cubicBezTo>
                <a:pt x="908276" y="44623"/>
                <a:pt x="916050" y="41022"/>
                <a:pt x="924084" y="38100"/>
              </a:cubicBezTo>
              <a:cubicBezTo>
                <a:pt x="938238" y="32953"/>
                <a:pt x="952659" y="28575"/>
                <a:pt x="966946" y="23812"/>
              </a:cubicBezTo>
              <a:cubicBezTo>
                <a:pt x="974625" y="21252"/>
                <a:pt x="982857" y="20806"/>
                <a:pt x="990759" y="19050"/>
              </a:cubicBezTo>
              <a:cubicBezTo>
                <a:pt x="997149" y="17630"/>
                <a:pt x="1003515" y="16085"/>
                <a:pt x="1009809" y="14287"/>
              </a:cubicBezTo>
              <a:cubicBezTo>
                <a:pt x="1014636" y="12908"/>
                <a:pt x="1019269" y="10904"/>
                <a:pt x="1024096" y="9525"/>
              </a:cubicBezTo>
              <a:cubicBezTo>
                <a:pt x="1039800" y="5038"/>
                <a:pt x="1050577" y="3276"/>
                <a:pt x="1066959" y="0"/>
              </a:cubicBezTo>
              <a:cubicBezTo>
                <a:pt x="1086798" y="1653"/>
                <a:pt x="1149497" y="6560"/>
                <a:pt x="1171734" y="9525"/>
              </a:cubicBezTo>
              <a:cubicBezTo>
                <a:pt x="1179757" y="10595"/>
                <a:pt x="1187562" y="12956"/>
                <a:pt x="1195546" y="14287"/>
              </a:cubicBezTo>
              <a:cubicBezTo>
                <a:pt x="1293762" y="30656"/>
                <a:pt x="1183943" y="10100"/>
                <a:pt x="1247934" y="23812"/>
              </a:cubicBezTo>
              <a:cubicBezTo>
                <a:pt x="1263764" y="27204"/>
                <a:pt x="1279684" y="30162"/>
                <a:pt x="1295559" y="33337"/>
              </a:cubicBezTo>
              <a:cubicBezTo>
                <a:pt x="1300482" y="34322"/>
                <a:pt x="1305019" y="36721"/>
                <a:pt x="1309846" y="38100"/>
              </a:cubicBezTo>
              <a:cubicBezTo>
                <a:pt x="1316140" y="39898"/>
                <a:pt x="1322627" y="40981"/>
                <a:pt x="1328896" y="42862"/>
              </a:cubicBezTo>
              <a:cubicBezTo>
                <a:pt x="1338513" y="45747"/>
                <a:pt x="1357471" y="52387"/>
                <a:pt x="1357471" y="52387"/>
              </a:cubicBezTo>
              <a:cubicBezTo>
                <a:pt x="1362234" y="55562"/>
                <a:pt x="1366639" y="59352"/>
                <a:pt x="1371759" y="61912"/>
              </a:cubicBezTo>
              <a:cubicBezTo>
                <a:pt x="1376249" y="64157"/>
                <a:pt x="1382126" y="63539"/>
                <a:pt x="1386046" y="66675"/>
              </a:cubicBezTo>
              <a:cubicBezTo>
                <a:pt x="1390515" y="70251"/>
                <a:pt x="1391907" y="76565"/>
                <a:pt x="1395571" y="80962"/>
              </a:cubicBezTo>
              <a:cubicBezTo>
                <a:pt x="1436422" y="129982"/>
                <a:pt x="1384139" y="57907"/>
                <a:pt x="1419384" y="114300"/>
              </a:cubicBezTo>
              <a:cubicBezTo>
                <a:pt x="1424773" y="122922"/>
                <a:pt x="1438161" y="137567"/>
                <a:pt x="1443196" y="147637"/>
              </a:cubicBezTo>
              <a:cubicBezTo>
                <a:pt x="1462914" y="187071"/>
                <a:pt x="1430188" y="135269"/>
                <a:pt x="1457484" y="176212"/>
              </a:cubicBezTo>
              <a:lnTo>
                <a:pt x="1467009" y="204787"/>
              </a:lnTo>
              <a:cubicBezTo>
                <a:pt x="1468596" y="209550"/>
                <a:pt x="1470553" y="214205"/>
                <a:pt x="1471771" y="219075"/>
              </a:cubicBezTo>
              <a:lnTo>
                <a:pt x="1476534" y="238125"/>
              </a:lnTo>
              <a:cubicBezTo>
                <a:pt x="1473201" y="344757"/>
                <a:pt x="1481470" y="349265"/>
                <a:pt x="1467009" y="414337"/>
              </a:cubicBezTo>
              <a:cubicBezTo>
                <a:pt x="1459276" y="449134"/>
                <a:pt x="1466527" y="417923"/>
                <a:pt x="1452721" y="452437"/>
              </a:cubicBezTo>
              <a:cubicBezTo>
                <a:pt x="1448992" y="461759"/>
                <a:pt x="1446371" y="471487"/>
                <a:pt x="1443196" y="481012"/>
              </a:cubicBezTo>
              <a:cubicBezTo>
                <a:pt x="1439576" y="491872"/>
                <a:pt x="1424146" y="509587"/>
                <a:pt x="1424146" y="509587"/>
              </a:cubicBezTo>
              <a:cubicBezTo>
                <a:pt x="1412179" y="545494"/>
                <a:pt x="1428320" y="501240"/>
                <a:pt x="1409859" y="538162"/>
              </a:cubicBezTo>
              <a:cubicBezTo>
                <a:pt x="1407614" y="542652"/>
                <a:pt x="1407534" y="548061"/>
                <a:pt x="1405096" y="552450"/>
              </a:cubicBezTo>
              <a:cubicBezTo>
                <a:pt x="1399537" y="562457"/>
                <a:pt x="1392396" y="571500"/>
                <a:pt x="1386046" y="581025"/>
              </a:cubicBezTo>
              <a:lnTo>
                <a:pt x="1376521" y="595312"/>
              </a:lnTo>
              <a:lnTo>
                <a:pt x="1366996" y="609600"/>
              </a:lnTo>
              <a:cubicBezTo>
                <a:pt x="1358614" y="634748"/>
                <a:pt x="1365019" y="619709"/>
                <a:pt x="1343184" y="652462"/>
              </a:cubicBezTo>
              <a:cubicBezTo>
                <a:pt x="1336556" y="662404"/>
                <a:pt x="1326970" y="677356"/>
                <a:pt x="1319371" y="685800"/>
              </a:cubicBezTo>
              <a:cubicBezTo>
                <a:pt x="1310360" y="695812"/>
                <a:pt x="1300321" y="704850"/>
                <a:pt x="1290796" y="714375"/>
              </a:cubicBezTo>
              <a:cubicBezTo>
                <a:pt x="1286749" y="718422"/>
                <a:pt x="1285318" y="724615"/>
                <a:pt x="1281271" y="728662"/>
              </a:cubicBezTo>
              <a:cubicBezTo>
                <a:pt x="1277224" y="732709"/>
                <a:pt x="1271381" y="734523"/>
                <a:pt x="1266984" y="738187"/>
              </a:cubicBezTo>
              <a:cubicBezTo>
                <a:pt x="1261810" y="742499"/>
                <a:pt x="1258013" y="748340"/>
                <a:pt x="1252696" y="752475"/>
              </a:cubicBezTo>
              <a:cubicBezTo>
                <a:pt x="1243660" y="759503"/>
                <a:pt x="1233646" y="765175"/>
                <a:pt x="1224121" y="771525"/>
              </a:cubicBezTo>
              <a:lnTo>
                <a:pt x="1209834" y="781050"/>
              </a:lnTo>
              <a:cubicBezTo>
                <a:pt x="1204230" y="784786"/>
                <a:pt x="1200862" y="791202"/>
                <a:pt x="1195546" y="795337"/>
              </a:cubicBezTo>
              <a:cubicBezTo>
                <a:pt x="1186510" y="802365"/>
                <a:pt x="1176496" y="808037"/>
                <a:pt x="1166971" y="814387"/>
              </a:cubicBezTo>
              <a:lnTo>
                <a:pt x="1152684" y="823912"/>
              </a:lnTo>
              <a:cubicBezTo>
                <a:pt x="1148507" y="826697"/>
                <a:pt x="1143159" y="827087"/>
                <a:pt x="1138396" y="828675"/>
              </a:cubicBezTo>
              <a:cubicBezTo>
                <a:pt x="1133634" y="833437"/>
                <a:pt x="1129791" y="839346"/>
                <a:pt x="1124109" y="842962"/>
              </a:cubicBezTo>
              <a:cubicBezTo>
                <a:pt x="1112130" y="850585"/>
                <a:pt x="1099479" y="857522"/>
                <a:pt x="1086009" y="862012"/>
              </a:cubicBezTo>
              <a:cubicBezTo>
                <a:pt x="1081246" y="863600"/>
                <a:pt x="1076211" y="864530"/>
                <a:pt x="1071721" y="866775"/>
              </a:cubicBezTo>
              <a:cubicBezTo>
                <a:pt x="1066602" y="869335"/>
                <a:pt x="1062695" y="874045"/>
                <a:pt x="1057434" y="876300"/>
              </a:cubicBezTo>
              <a:cubicBezTo>
                <a:pt x="1051418" y="878878"/>
                <a:pt x="1044678" y="879264"/>
                <a:pt x="1038384" y="881062"/>
              </a:cubicBezTo>
              <a:cubicBezTo>
                <a:pt x="1033557" y="882441"/>
                <a:pt x="1028710" y="883847"/>
                <a:pt x="1024096" y="885825"/>
              </a:cubicBezTo>
              <a:cubicBezTo>
                <a:pt x="1017571" y="888622"/>
                <a:pt x="1011638" y="892713"/>
                <a:pt x="1005046" y="895350"/>
              </a:cubicBezTo>
              <a:cubicBezTo>
                <a:pt x="995724" y="899079"/>
                <a:pt x="985793" y="901146"/>
                <a:pt x="976471" y="904875"/>
              </a:cubicBezTo>
              <a:cubicBezTo>
                <a:pt x="968534" y="908050"/>
                <a:pt x="960830" y="911886"/>
                <a:pt x="952659" y="914400"/>
              </a:cubicBezTo>
              <a:cubicBezTo>
                <a:pt x="940147" y="918250"/>
                <a:pt x="927259" y="920750"/>
                <a:pt x="914559" y="923925"/>
              </a:cubicBezTo>
              <a:cubicBezTo>
                <a:pt x="909689" y="925143"/>
                <a:pt x="905141" y="927469"/>
                <a:pt x="900271" y="928687"/>
              </a:cubicBezTo>
              <a:cubicBezTo>
                <a:pt x="892418" y="930650"/>
                <a:pt x="884312" y="931487"/>
                <a:pt x="876459" y="933450"/>
              </a:cubicBezTo>
              <a:cubicBezTo>
                <a:pt x="871589" y="934668"/>
                <a:pt x="867014" y="936891"/>
                <a:pt x="862171" y="938212"/>
              </a:cubicBezTo>
              <a:cubicBezTo>
                <a:pt x="797643" y="955810"/>
                <a:pt x="848393" y="941392"/>
                <a:pt x="800259" y="952500"/>
              </a:cubicBezTo>
              <a:cubicBezTo>
                <a:pt x="787503" y="955444"/>
                <a:pt x="774859" y="958850"/>
                <a:pt x="762159" y="962025"/>
              </a:cubicBezTo>
              <a:cubicBezTo>
                <a:pt x="752419" y="964460"/>
                <a:pt x="743429" y="969581"/>
                <a:pt x="733584" y="971550"/>
              </a:cubicBezTo>
              <a:cubicBezTo>
                <a:pt x="676490" y="982969"/>
                <a:pt x="701928" y="978414"/>
                <a:pt x="657384" y="985837"/>
              </a:cubicBezTo>
              <a:cubicBezTo>
                <a:pt x="630677" y="994740"/>
                <a:pt x="647966" y="989382"/>
                <a:pt x="604996" y="1000125"/>
              </a:cubicBezTo>
              <a:cubicBezTo>
                <a:pt x="597143" y="1002088"/>
                <a:pt x="589086" y="1003131"/>
                <a:pt x="581184" y="1004887"/>
              </a:cubicBezTo>
              <a:cubicBezTo>
                <a:pt x="574794" y="1006307"/>
                <a:pt x="568524" y="1008230"/>
                <a:pt x="562134" y="1009650"/>
              </a:cubicBezTo>
              <a:cubicBezTo>
                <a:pt x="554232" y="1011406"/>
                <a:pt x="546223" y="1012656"/>
                <a:pt x="538321" y="1014412"/>
              </a:cubicBezTo>
              <a:cubicBezTo>
                <a:pt x="511948" y="1020273"/>
                <a:pt x="522711" y="1019935"/>
                <a:pt x="490696" y="1023937"/>
              </a:cubicBezTo>
              <a:cubicBezTo>
                <a:pt x="474865" y="1025916"/>
                <a:pt x="458902" y="1026721"/>
                <a:pt x="443071" y="1028700"/>
              </a:cubicBezTo>
              <a:cubicBezTo>
                <a:pt x="433489" y="1029898"/>
                <a:pt x="424148" y="1033178"/>
                <a:pt x="414496" y="1033462"/>
              </a:cubicBezTo>
              <a:cubicBezTo>
                <a:pt x="370065" y="1034769"/>
                <a:pt x="317659" y="1034256"/>
                <a:pt x="285909" y="1033462"/>
              </a:cubicBezTo>
              <a:close/>
            </a:path>
          </a:pathLst>
        </a:custGeom>
        <a:noFill xmlns:a="http://schemas.openxmlformats.org/drawingml/2006/main"/>
        <a:ln xmlns:a="http://schemas.openxmlformats.org/drawingml/2006/main" w="3175" cap="flat" cmpd="sng" algn="ctr">
          <a:solidFill>
            <a:srgbClr val="000000"/>
          </a:solidFill>
          <a:prstDash val="lgDashDot"/>
          <a:round/>
          <a:headEnd type="none" w="med" len="med"/>
          <a:tailEnd type="non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0.59813</cdr:x>
      <cdr:y>0.54628</cdr:y>
    </cdr:from>
    <cdr:to>
      <cdr:x>0.96201</cdr:x>
      <cdr:y>0.85217</cdr:y>
    </cdr:to>
    <cdr:sp macro="" textlink="">
      <cdr:nvSpPr>
        <cdr:cNvPr id="10" name="Freihandform 9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3414347" y="2154115"/>
          <a:ext cx="2077183" cy="1203813"/>
        </a:xfrm>
        <a:custGeom xmlns:a="http://schemas.openxmlformats.org/drawingml/2006/main">
          <a:avLst/>
          <a:gdLst/>
          <a:ahLst/>
          <a:cxnLst/>
          <a:rect l="0" t="0" r="r" b="b"/>
          <a:pathLst>
            <a:path w="2082322" h="1209086">
              <a:moveTo>
                <a:pt x="129697" y="1209086"/>
              </a:moveTo>
              <a:cubicBezTo>
                <a:pt x="167797" y="1209086"/>
                <a:pt x="275770" y="1206757"/>
                <a:pt x="348772" y="1204324"/>
              </a:cubicBezTo>
              <a:cubicBezTo>
                <a:pt x="371041" y="1203582"/>
                <a:pt x="393212" y="1200996"/>
                <a:pt x="415447" y="1199561"/>
              </a:cubicBezTo>
              <a:lnTo>
                <a:pt x="496409" y="1194799"/>
              </a:lnTo>
              <a:cubicBezTo>
                <a:pt x="520228" y="1193310"/>
                <a:pt x="543983" y="1190320"/>
                <a:pt x="567847" y="1190036"/>
              </a:cubicBezTo>
              <a:lnTo>
                <a:pt x="1296509" y="1185274"/>
              </a:lnTo>
              <a:cubicBezTo>
                <a:pt x="1315559" y="1183686"/>
                <a:pt x="1334648" y="1182512"/>
                <a:pt x="1353659" y="1180511"/>
              </a:cubicBezTo>
              <a:cubicBezTo>
                <a:pt x="1364823" y="1179336"/>
                <a:pt x="1375870" y="1177233"/>
                <a:pt x="1386997" y="1175749"/>
              </a:cubicBezTo>
              <a:lnTo>
                <a:pt x="1425097" y="1170986"/>
              </a:lnTo>
              <a:cubicBezTo>
                <a:pt x="1434656" y="1169620"/>
                <a:pt x="1444100" y="1167500"/>
                <a:pt x="1453672" y="1166224"/>
              </a:cubicBezTo>
              <a:cubicBezTo>
                <a:pt x="1467921" y="1164324"/>
                <a:pt x="1482247" y="1163049"/>
                <a:pt x="1496534" y="1161461"/>
              </a:cubicBezTo>
              <a:cubicBezTo>
                <a:pt x="1501297" y="1159874"/>
                <a:pt x="1505899" y="1157684"/>
                <a:pt x="1510822" y="1156699"/>
              </a:cubicBezTo>
              <a:cubicBezTo>
                <a:pt x="1529760" y="1152912"/>
                <a:pt x="1567972" y="1147174"/>
                <a:pt x="1567972" y="1147174"/>
              </a:cubicBezTo>
              <a:cubicBezTo>
                <a:pt x="1577497" y="1143999"/>
                <a:pt x="1586643" y="1139300"/>
                <a:pt x="1596547" y="1137649"/>
              </a:cubicBezTo>
              <a:cubicBezTo>
                <a:pt x="1641091" y="1130224"/>
                <a:pt x="1615653" y="1134780"/>
                <a:pt x="1672747" y="1123361"/>
              </a:cubicBezTo>
              <a:cubicBezTo>
                <a:pt x="1682592" y="1121392"/>
                <a:pt x="1691797" y="1117011"/>
                <a:pt x="1701322" y="1113836"/>
              </a:cubicBezTo>
              <a:cubicBezTo>
                <a:pt x="1721815" y="1107005"/>
                <a:pt x="1710744" y="1110290"/>
                <a:pt x="1734659" y="1104311"/>
              </a:cubicBezTo>
              <a:cubicBezTo>
                <a:pt x="1770532" y="1080396"/>
                <a:pt x="1724939" y="1108477"/>
                <a:pt x="1767997" y="1090024"/>
              </a:cubicBezTo>
              <a:cubicBezTo>
                <a:pt x="1773258" y="1087769"/>
                <a:pt x="1777054" y="1082824"/>
                <a:pt x="1782284" y="1080499"/>
              </a:cubicBezTo>
              <a:cubicBezTo>
                <a:pt x="1791459" y="1076421"/>
                <a:pt x="1801334" y="1074149"/>
                <a:pt x="1810859" y="1070974"/>
              </a:cubicBezTo>
              <a:lnTo>
                <a:pt x="1825147" y="1066211"/>
              </a:lnTo>
              <a:cubicBezTo>
                <a:pt x="1837233" y="1062182"/>
                <a:pt x="1848031" y="1054130"/>
                <a:pt x="1858484" y="1047161"/>
              </a:cubicBezTo>
              <a:cubicBezTo>
                <a:pt x="1861659" y="1042399"/>
                <a:pt x="1863962" y="1036921"/>
                <a:pt x="1868009" y="1032874"/>
              </a:cubicBezTo>
              <a:cubicBezTo>
                <a:pt x="1872057" y="1028827"/>
                <a:pt x="1878528" y="1027657"/>
                <a:pt x="1882297" y="1023349"/>
              </a:cubicBezTo>
              <a:cubicBezTo>
                <a:pt x="1889835" y="1014734"/>
                <a:pt x="1893253" y="1002869"/>
                <a:pt x="1901347" y="994774"/>
              </a:cubicBezTo>
              <a:cubicBezTo>
                <a:pt x="1936805" y="959314"/>
                <a:pt x="1893257" y="1004211"/>
                <a:pt x="1929922" y="961436"/>
              </a:cubicBezTo>
              <a:cubicBezTo>
                <a:pt x="1934305" y="956322"/>
                <a:pt x="1939447" y="951911"/>
                <a:pt x="1944209" y="947149"/>
              </a:cubicBezTo>
              <a:cubicBezTo>
                <a:pt x="1945797" y="942386"/>
                <a:pt x="1946534" y="937250"/>
                <a:pt x="1948972" y="932861"/>
              </a:cubicBezTo>
              <a:cubicBezTo>
                <a:pt x="1954531" y="922854"/>
                <a:pt x="1968022" y="904286"/>
                <a:pt x="1968022" y="904286"/>
              </a:cubicBezTo>
              <a:cubicBezTo>
                <a:pt x="1979357" y="870281"/>
                <a:pt x="1971978" y="884065"/>
                <a:pt x="1987072" y="861424"/>
              </a:cubicBezTo>
              <a:lnTo>
                <a:pt x="2006122" y="804274"/>
              </a:lnTo>
              <a:cubicBezTo>
                <a:pt x="2007932" y="798844"/>
                <a:pt x="2012472" y="794749"/>
                <a:pt x="2015647" y="789986"/>
              </a:cubicBezTo>
              <a:lnTo>
                <a:pt x="2025172" y="751886"/>
              </a:lnTo>
              <a:cubicBezTo>
                <a:pt x="2027544" y="742396"/>
                <a:pt x="2033491" y="697813"/>
                <a:pt x="2034697" y="689974"/>
              </a:cubicBezTo>
              <a:cubicBezTo>
                <a:pt x="2038869" y="662856"/>
                <a:pt x="2044812" y="636129"/>
                <a:pt x="2048984" y="609011"/>
              </a:cubicBezTo>
              <a:cubicBezTo>
                <a:pt x="2050880" y="596690"/>
                <a:pt x="2055543" y="560445"/>
                <a:pt x="2058509" y="547099"/>
              </a:cubicBezTo>
              <a:cubicBezTo>
                <a:pt x="2059598" y="542198"/>
                <a:pt x="2061684" y="537574"/>
                <a:pt x="2063272" y="532811"/>
              </a:cubicBezTo>
              <a:cubicBezTo>
                <a:pt x="2064859" y="523286"/>
                <a:pt x="2066836" y="513818"/>
                <a:pt x="2068034" y="504236"/>
              </a:cubicBezTo>
              <a:cubicBezTo>
                <a:pt x="2073675" y="459104"/>
                <a:pt x="2077831" y="415794"/>
                <a:pt x="2082322" y="370886"/>
              </a:cubicBezTo>
              <a:cubicBezTo>
                <a:pt x="2078661" y="290354"/>
                <a:pt x="2079772" y="279984"/>
                <a:pt x="2072797" y="213724"/>
              </a:cubicBezTo>
              <a:cubicBezTo>
                <a:pt x="2069912" y="186317"/>
                <a:pt x="2068721" y="176331"/>
                <a:pt x="2063272" y="151811"/>
              </a:cubicBezTo>
              <a:cubicBezTo>
                <a:pt x="2058475" y="130224"/>
                <a:pt x="2056895" y="127920"/>
                <a:pt x="2048984" y="104186"/>
              </a:cubicBezTo>
              <a:cubicBezTo>
                <a:pt x="2047397" y="99424"/>
                <a:pt x="2047006" y="94076"/>
                <a:pt x="2044222" y="89899"/>
              </a:cubicBezTo>
              <a:cubicBezTo>
                <a:pt x="2026760" y="63705"/>
                <a:pt x="2044222" y="85930"/>
                <a:pt x="2020409" y="66086"/>
              </a:cubicBezTo>
              <a:cubicBezTo>
                <a:pt x="2015235" y="61774"/>
                <a:pt x="2011236" y="56182"/>
                <a:pt x="2006122" y="51799"/>
              </a:cubicBezTo>
              <a:cubicBezTo>
                <a:pt x="2000095" y="46633"/>
                <a:pt x="1993099" y="42677"/>
                <a:pt x="1987072" y="37511"/>
              </a:cubicBezTo>
              <a:cubicBezTo>
                <a:pt x="1981958" y="33128"/>
                <a:pt x="1978388" y="26960"/>
                <a:pt x="1972784" y="23224"/>
              </a:cubicBezTo>
              <a:cubicBezTo>
                <a:pt x="1968607" y="20439"/>
                <a:pt x="1962987" y="20706"/>
                <a:pt x="1958497" y="18461"/>
              </a:cubicBezTo>
              <a:cubicBezTo>
                <a:pt x="1921576" y="0"/>
                <a:pt x="1965825" y="16141"/>
                <a:pt x="1929922" y="4174"/>
              </a:cubicBezTo>
              <a:cubicBezTo>
                <a:pt x="1909284" y="5761"/>
                <a:pt x="1888605" y="6876"/>
                <a:pt x="1868009" y="8936"/>
              </a:cubicBezTo>
              <a:cubicBezTo>
                <a:pt x="1849952" y="10742"/>
                <a:pt x="1828881" y="14456"/>
                <a:pt x="1810859" y="18461"/>
              </a:cubicBezTo>
              <a:cubicBezTo>
                <a:pt x="1804469" y="19881"/>
                <a:pt x="1798078" y="21343"/>
                <a:pt x="1791809" y="23224"/>
              </a:cubicBezTo>
              <a:cubicBezTo>
                <a:pt x="1728621" y="42181"/>
                <a:pt x="1791927" y="23177"/>
                <a:pt x="1744184" y="42274"/>
              </a:cubicBezTo>
              <a:cubicBezTo>
                <a:pt x="1724857" y="50005"/>
                <a:pt x="1715273" y="51883"/>
                <a:pt x="1696559" y="56561"/>
              </a:cubicBezTo>
              <a:cubicBezTo>
                <a:pt x="1691797" y="59736"/>
                <a:pt x="1687391" y="63526"/>
                <a:pt x="1682272" y="66086"/>
              </a:cubicBezTo>
              <a:cubicBezTo>
                <a:pt x="1671383" y="71531"/>
                <a:pt x="1655046" y="72893"/>
                <a:pt x="1644172" y="75611"/>
              </a:cubicBezTo>
              <a:cubicBezTo>
                <a:pt x="1639302" y="76829"/>
                <a:pt x="1634711" y="78995"/>
                <a:pt x="1629884" y="80374"/>
              </a:cubicBezTo>
              <a:cubicBezTo>
                <a:pt x="1623590" y="82172"/>
                <a:pt x="1617103" y="83255"/>
                <a:pt x="1610834" y="85136"/>
              </a:cubicBezTo>
              <a:cubicBezTo>
                <a:pt x="1547660" y="104088"/>
                <a:pt x="1610942" y="85093"/>
                <a:pt x="1563209" y="104186"/>
              </a:cubicBezTo>
              <a:cubicBezTo>
                <a:pt x="1553887" y="107915"/>
                <a:pt x="1543614" y="109221"/>
                <a:pt x="1534634" y="113711"/>
              </a:cubicBezTo>
              <a:cubicBezTo>
                <a:pt x="1528284" y="116886"/>
                <a:pt x="1522109" y="120439"/>
                <a:pt x="1515584" y="123236"/>
              </a:cubicBezTo>
              <a:cubicBezTo>
                <a:pt x="1510970" y="125214"/>
                <a:pt x="1505867" y="125922"/>
                <a:pt x="1501297" y="127999"/>
              </a:cubicBezTo>
              <a:cubicBezTo>
                <a:pt x="1488371" y="133875"/>
                <a:pt x="1475897" y="140699"/>
                <a:pt x="1463197" y="147049"/>
              </a:cubicBezTo>
              <a:cubicBezTo>
                <a:pt x="1456847" y="150224"/>
                <a:pt x="1450054" y="152636"/>
                <a:pt x="1444147" y="156574"/>
              </a:cubicBezTo>
              <a:cubicBezTo>
                <a:pt x="1439384" y="159749"/>
                <a:pt x="1434979" y="163539"/>
                <a:pt x="1429859" y="166099"/>
              </a:cubicBezTo>
              <a:cubicBezTo>
                <a:pt x="1425369" y="168344"/>
                <a:pt x="1420186" y="168884"/>
                <a:pt x="1415572" y="170861"/>
              </a:cubicBezTo>
              <a:cubicBezTo>
                <a:pt x="1409046" y="173658"/>
                <a:pt x="1403114" y="177749"/>
                <a:pt x="1396522" y="180386"/>
              </a:cubicBezTo>
              <a:cubicBezTo>
                <a:pt x="1387200" y="184115"/>
                <a:pt x="1367947" y="189911"/>
                <a:pt x="1367947" y="189911"/>
              </a:cubicBezTo>
              <a:cubicBezTo>
                <a:pt x="1361597" y="194674"/>
                <a:pt x="1355997" y="200649"/>
                <a:pt x="1348897" y="204199"/>
              </a:cubicBezTo>
              <a:cubicBezTo>
                <a:pt x="1343043" y="207126"/>
                <a:pt x="1335889" y="206444"/>
                <a:pt x="1329847" y="208961"/>
              </a:cubicBezTo>
              <a:cubicBezTo>
                <a:pt x="1316740" y="214422"/>
                <a:pt x="1304447" y="221661"/>
                <a:pt x="1291747" y="228011"/>
              </a:cubicBezTo>
              <a:cubicBezTo>
                <a:pt x="1285397" y="231186"/>
                <a:pt x="1278604" y="233598"/>
                <a:pt x="1272697" y="237536"/>
              </a:cubicBezTo>
              <a:cubicBezTo>
                <a:pt x="1267934" y="240711"/>
                <a:pt x="1263529" y="244501"/>
                <a:pt x="1258409" y="247061"/>
              </a:cubicBezTo>
              <a:cubicBezTo>
                <a:pt x="1253919" y="249306"/>
                <a:pt x="1248822" y="250061"/>
                <a:pt x="1244122" y="251824"/>
              </a:cubicBezTo>
              <a:cubicBezTo>
                <a:pt x="1236117" y="254826"/>
                <a:pt x="1227956" y="257526"/>
                <a:pt x="1220309" y="261349"/>
              </a:cubicBezTo>
              <a:cubicBezTo>
                <a:pt x="1183384" y="279812"/>
                <a:pt x="1227645" y="263668"/>
                <a:pt x="1191734" y="275636"/>
              </a:cubicBezTo>
              <a:cubicBezTo>
                <a:pt x="1157713" y="298317"/>
                <a:pt x="1174265" y="291909"/>
                <a:pt x="1144109" y="299449"/>
              </a:cubicBezTo>
              <a:cubicBezTo>
                <a:pt x="1105551" y="325155"/>
                <a:pt x="1156902" y="293234"/>
                <a:pt x="1110772" y="313736"/>
              </a:cubicBezTo>
              <a:cubicBezTo>
                <a:pt x="1102313" y="317496"/>
                <a:pt x="1095127" y="323668"/>
                <a:pt x="1086959" y="328024"/>
              </a:cubicBezTo>
              <a:cubicBezTo>
                <a:pt x="1071298" y="336376"/>
                <a:pt x="1056172" y="346223"/>
                <a:pt x="1039334" y="351836"/>
              </a:cubicBezTo>
              <a:cubicBezTo>
                <a:pt x="1034572" y="353424"/>
                <a:pt x="1029537" y="354354"/>
                <a:pt x="1025047" y="356599"/>
              </a:cubicBezTo>
              <a:cubicBezTo>
                <a:pt x="988126" y="375060"/>
                <a:pt x="1032375" y="358919"/>
                <a:pt x="996472" y="370886"/>
              </a:cubicBezTo>
              <a:cubicBezTo>
                <a:pt x="955523" y="398184"/>
                <a:pt x="1007333" y="365455"/>
                <a:pt x="967897" y="385174"/>
              </a:cubicBezTo>
              <a:cubicBezTo>
                <a:pt x="935012" y="401617"/>
                <a:pt x="974200" y="389552"/>
                <a:pt x="934559" y="399461"/>
              </a:cubicBezTo>
              <a:cubicBezTo>
                <a:pt x="899757" y="422663"/>
                <a:pt x="943510" y="394347"/>
                <a:pt x="901222" y="418511"/>
              </a:cubicBezTo>
              <a:cubicBezTo>
                <a:pt x="896252" y="421351"/>
                <a:pt x="892293" y="426026"/>
                <a:pt x="886934" y="428036"/>
              </a:cubicBezTo>
              <a:cubicBezTo>
                <a:pt x="879355" y="430878"/>
                <a:pt x="871059" y="431211"/>
                <a:pt x="863122" y="432799"/>
              </a:cubicBezTo>
              <a:cubicBezTo>
                <a:pt x="848774" y="442364"/>
                <a:pt x="846701" y="444599"/>
                <a:pt x="829784" y="451849"/>
              </a:cubicBezTo>
              <a:cubicBezTo>
                <a:pt x="825170" y="453826"/>
                <a:pt x="820111" y="454634"/>
                <a:pt x="815497" y="456611"/>
              </a:cubicBezTo>
              <a:cubicBezTo>
                <a:pt x="808971" y="459408"/>
                <a:pt x="802972" y="463339"/>
                <a:pt x="796447" y="466136"/>
              </a:cubicBezTo>
              <a:cubicBezTo>
                <a:pt x="791833" y="468114"/>
                <a:pt x="786649" y="468654"/>
                <a:pt x="782159" y="470899"/>
              </a:cubicBezTo>
              <a:cubicBezTo>
                <a:pt x="749272" y="487343"/>
                <a:pt x="788467" y="475276"/>
                <a:pt x="748822" y="485186"/>
              </a:cubicBezTo>
              <a:cubicBezTo>
                <a:pt x="744059" y="488361"/>
                <a:pt x="739654" y="492151"/>
                <a:pt x="734534" y="494711"/>
              </a:cubicBezTo>
              <a:cubicBezTo>
                <a:pt x="730044" y="496956"/>
                <a:pt x="724635" y="497036"/>
                <a:pt x="720247" y="499474"/>
              </a:cubicBezTo>
              <a:cubicBezTo>
                <a:pt x="664858" y="530247"/>
                <a:pt x="718723" y="509507"/>
                <a:pt x="663097" y="528049"/>
              </a:cubicBezTo>
              <a:cubicBezTo>
                <a:pt x="652237" y="531669"/>
                <a:pt x="644047" y="540749"/>
                <a:pt x="634522" y="547099"/>
              </a:cubicBezTo>
              <a:cubicBezTo>
                <a:pt x="613224" y="561298"/>
                <a:pt x="602365" y="564168"/>
                <a:pt x="582134" y="570911"/>
              </a:cubicBezTo>
              <a:cubicBezTo>
                <a:pt x="556033" y="588312"/>
                <a:pt x="572966" y="577876"/>
                <a:pt x="529747" y="599486"/>
              </a:cubicBezTo>
              <a:cubicBezTo>
                <a:pt x="523397" y="602661"/>
                <a:pt x="516604" y="605073"/>
                <a:pt x="510697" y="609011"/>
              </a:cubicBezTo>
              <a:cubicBezTo>
                <a:pt x="505934" y="612186"/>
                <a:pt x="501640" y="616211"/>
                <a:pt x="496409" y="618536"/>
              </a:cubicBezTo>
              <a:cubicBezTo>
                <a:pt x="487234" y="622614"/>
                <a:pt x="467834" y="628061"/>
                <a:pt x="467834" y="628061"/>
              </a:cubicBezTo>
              <a:cubicBezTo>
                <a:pt x="453485" y="637628"/>
                <a:pt x="451417" y="639859"/>
                <a:pt x="434497" y="647111"/>
              </a:cubicBezTo>
              <a:cubicBezTo>
                <a:pt x="429883" y="649089"/>
                <a:pt x="424699" y="649629"/>
                <a:pt x="420209" y="651874"/>
              </a:cubicBezTo>
              <a:cubicBezTo>
                <a:pt x="383287" y="670335"/>
                <a:pt x="427541" y="654194"/>
                <a:pt x="391634" y="666161"/>
              </a:cubicBezTo>
              <a:cubicBezTo>
                <a:pt x="355768" y="690072"/>
                <a:pt x="401349" y="661998"/>
                <a:pt x="358297" y="680449"/>
              </a:cubicBezTo>
              <a:cubicBezTo>
                <a:pt x="312259" y="700180"/>
                <a:pt x="379640" y="681067"/>
                <a:pt x="324959" y="694736"/>
              </a:cubicBezTo>
              <a:cubicBezTo>
                <a:pt x="275547" y="727679"/>
                <a:pt x="352033" y="677539"/>
                <a:pt x="291622" y="713786"/>
              </a:cubicBezTo>
              <a:cubicBezTo>
                <a:pt x="281806" y="719676"/>
                <a:pt x="273286" y="727716"/>
                <a:pt x="263047" y="732836"/>
              </a:cubicBezTo>
              <a:cubicBezTo>
                <a:pt x="256697" y="736011"/>
                <a:pt x="250085" y="738708"/>
                <a:pt x="243997" y="742361"/>
              </a:cubicBezTo>
              <a:cubicBezTo>
                <a:pt x="234181" y="748251"/>
                <a:pt x="223517" y="753316"/>
                <a:pt x="215422" y="761411"/>
              </a:cubicBezTo>
              <a:cubicBezTo>
                <a:pt x="210659" y="766174"/>
                <a:pt x="206738" y="771963"/>
                <a:pt x="201134" y="775699"/>
              </a:cubicBezTo>
              <a:cubicBezTo>
                <a:pt x="196957" y="778484"/>
                <a:pt x="191609" y="778874"/>
                <a:pt x="186847" y="780461"/>
              </a:cubicBezTo>
              <a:lnTo>
                <a:pt x="129697" y="818561"/>
              </a:lnTo>
              <a:cubicBezTo>
                <a:pt x="124093" y="822297"/>
                <a:pt x="120583" y="828537"/>
                <a:pt x="115409" y="832849"/>
              </a:cubicBezTo>
              <a:cubicBezTo>
                <a:pt x="111012" y="836513"/>
                <a:pt x="105400" y="838571"/>
                <a:pt x="101122" y="842374"/>
              </a:cubicBezTo>
              <a:cubicBezTo>
                <a:pt x="91054" y="851323"/>
                <a:pt x="82072" y="861424"/>
                <a:pt x="72547" y="870949"/>
              </a:cubicBezTo>
              <a:cubicBezTo>
                <a:pt x="64452" y="879044"/>
                <a:pt x="61592" y="891430"/>
                <a:pt x="53497" y="899524"/>
              </a:cubicBezTo>
              <a:lnTo>
                <a:pt x="39209" y="913811"/>
              </a:lnTo>
              <a:cubicBezTo>
                <a:pt x="37622" y="918574"/>
                <a:pt x="36938" y="923740"/>
                <a:pt x="34447" y="928099"/>
              </a:cubicBezTo>
              <a:cubicBezTo>
                <a:pt x="30509" y="934991"/>
                <a:pt x="24773" y="940690"/>
                <a:pt x="20159" y="947149"/>
              </a:cubicBezTo>
              <a:cubicBezTo>
                <a:pt x="16832" y="951806"/>
                <a:pt x="13809" y="956674"/>
                <a:pt x="10634" y="961436"/>
              </a:cubicBezTo>
              <a:cubicBezTo>
                <a:pt x="7459" y="970961"/>
                <a:pt x="0" y="980032"/>
                <a:pt x="1109" y="990011"/>
              </a:cubicBezTo>
              <a:cubicBezTo>
                <a:pt x="3399" y="1010616"/>
                <a:pt x="4949" y="1035840"/>
                <a:pt x="10634" y="1056686"/>
              </a:cubicBezTo>
              <a:cubicBezTo>
                <a:pt x="13276" y="1066372"/>
                <a:pt x="16984" y="1075736"/>
                <a:pt x="20159" y="1085261"/>
              </a:cubicBezTo>
              <a:lnTo>
                <a:pt x="29684" y="1113836"/>
              </a:lnTo>
              <a:cubicBezTo>
                <a:pt x="33557" y="1125456"/>
                <a:pt x="34740" y="1133179"/>
                <a:pt x="43972" y="1142411"/>
              </a:cubicBezTo>
              <a:cubicBezTo>
                <a:pt x="48019" y="1146458"/>
                <a:pt x="53497" y="1148761"/>
                <a:pt x="58259" y="1151936"/>
              </a:cubicBezTo>
              <a:cubicBezTo>
                <a:pt x="83656" y="1190033"/>
                <a:pt x="50324" y="1144002"/>
                <a:pt x="82072" y="1175749"/>
              </a:cubicBezTo>
              <a:cubicBezTo>
                <a:pt x="86119" y="1179796"/>
                <a:pt x="87128" y="1186460"/>
                <a:pt x="91597" y="1190036"/>
              </a:cubicBezTo>
              <a:cubicBezTo>
                <a:pt x="95517" y="1193172"/>
                <a:pt x="101394" y="1192554"/>
                <a:pt x="105884" y="1194799"/>
              </a:cubicBezTo>
              <a:cubicBezTo>
                <a:pt x="111004" y="1197359"/>
                <a:pt x="115264" y="1201379"/>
                <a:pt x="120172" y="1204324"/>
              </a:cubicBezTo>
              <a:cubicBezTo>
                <a:pt x="123216" y="1206150"/>
                <a:pt x="91597" y="1209086"/>
                <a:pt x="129697" y="1209086"/>
              </a:cubicBezTo>
              <a:close/>
            </a:path>
          </a:pathLst>
        </a:custGeom>
        <a:noFill xmlns:a="http://schemas.openxmlformats.org/drawingml/2006/main"/>
        <a:ln xmlns:a="http://schemas.openxmlformats.org/drawingml/2006/main" w="317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0.76454</cdr:x>
      <cdr:y>0.11602</cdr:y>
    </cdr:from>
    <cdr:to>
      <cdr:x>0.8554</cdr:x>
      <cdr:y>0.21731</cdr:y>
    </cdr:to>
    <cdr:sp macro="" textlink="">
      <cdr:nvSpPr>
        <cdr:cNvPr id="11" name="Freihandform 10"/>
        <cdr:cNvSpPr/>
      </cdr:nvSpPr>
      <cdr:spPr bwMode="auto">
        <a:xfrm xmlns:a="http://schemas.openxmlformats.org/drawingml/2006/main">
          <a:off x="4381500" y="469900"/>
          <a:ext cx="520700" cy="407987"/>
        </a:xfrm>
        <a:custGeom xmlns:a="http://schemas.openxmlformats.org/drawingml/2006/main">
          <a:avLst/>
          <a:gdLst>
            <a:gd name="connsiteX0" fmla="*/ 406731 w 563894"/>
            <a:gd name="connsiteY0" fmla="*/ 66675 h 514350"/>
            <a:gd name="connsiteX1" fmla="*/ 378156 w 563894"/>
            <a:gd name="connsiteY1" fmla="*/ 52387 h 514350"/>
            <a:gd name="connsiteX2" fmla="*/ 349581 w 563894"/>
            <a:gd name="connsiteY2" fmla="*/ 42862 h 514350"/>
            <a:gd name="connsiteX3" fmla="*/ 306719 w 563894"/>
            <a:gd name="connsiteY3" fmla="*/ 28575 h 514350"/>
            <a:gd name="connsiteX4" fmla="*/ 287669 w 563894"/>
            <a:gd name="connsiteY4" fmla="*/ 23812 h 514350"/>
            <a:gd name="connsiteX5" fmla="*/ 268619 w 563894"/>
            <a:gd name="connsiteY5" fmla="*/ 14287 h 514350"/>
            <a:gd name="connsiteX6" fmla="*/ 225756 w 563894"/>
            <a:gd name="connsiteY6" fmla="*/ 4762 h 514350"/>
            <a:gd name="connsiteX7" fmla="*/ 211469 w 563894"/>
            <a:gd name="connsiteY7" fmla="*/ 0 h 514350"/>
            <a:gd name="connsiteX8" fmla="*/ 135269 w 563894"/>
            <a:gd name="connsiteY8" fmla="*/ 4762 h 514350"/>
            <a:gd name="connsiteX9" fmla="*/ 120981 w 563894"/>
            <a:gd name="connsiteY9" fmla="*/ 9525 h 514350"/>
            <a:gd name="connsiteX10" fmla="*/ 87644 w 563894"/>
            <a:gd name="connsiteY10" fmla="*/ 28575 h 514350"/>
            <a:gd name="connsiteX11" fmla="*/ 49544 w 563894"/>
            <a:gd name="connsiteY11" fmla="*/ 57150 h 514350"/>
            <a:gd name="connsiteX12" fmla="*/ 30494 w 563894"/>
            <a:gd name="connsiteY12" fmla="*/ 95250 h 514350"/>
            <a:gd name="connsiteX13" fmla="*/ 20969 w 563894"/>
            <a:gd name="connsiteY13" fmla="*/ 109537 h 514350"/>
            <a:gd name="connsiteX14" fmla="*/ 11444 w 563894"/>
            <a:gd name="connsiteY14" fmla="*/ 147637 h 514350"/>
            <a:gd name="connsiteX15" fmla="*/ 6681 w 563894"/>
            <a:gd name="connsiteY15" fmla="*/ 161925 h 514350"/>
            <a:gd name="connsiteX16" fmla="*/ 1919 w 563894"/>
            <a:gd name="connsiteY16" fmla="*/ 185737 h 514350"/>
            <a:gd name="connsiteX17" fmla="*/ 11444 w 563894"/>
            <a:gd name="connsiteY17" fmla="*/ 257175 h 514350"/>
            <a:gd name="connsiteX18" fmla="*/ 16206 w 563894"/>
            <a:gd name="connsiteY18" fmla="*/ 276225 h 514350"/>
            <a:gd name="connsiteX19" fmla="*/ 30494 w 563894"/>
            <a:gd name="connsiteY19" fmla="*/ 295275 h 514350"/>
            <a:gd name="connsiteX20" fmla="*/ 40019 w 563894"/>
            <a:gd name="connsiteY20" fmla="*/ 309562 h 514350"/>
            <a:gd name="connsiteX21" fmla="*/ 82881 w 563894"/>
            <a:gd name="connsiteY21" fmla="*/ 371475 h 514350"/>
            <a:gd name="connsiteX22" fmla="*/ 97169 w 563894"/>
            <a:gd name="connsiteY22" fmla="*/ 381000 h 514350"/>
            <a:gd name="connsiteX23" fmla="*/ 116219 w 563894"/>
            <a:gd name="connsiteY23" fmla="*/ 404812 h 514350"/>
            <a:gd name="connsiteX24" fmla="*/ 130506 w 563894"/>
            <a:gd name="connsiteY24" fmla="*/ 414337 h 514350"/>
            <a:gd name="connsiteX25" fmla="*/ 187656 w 563894"/>
            <a:gd name="connsiteY25" fmla="*/ 452437 h 514350"/>
            <a:gd name="connsiteX26" fmla="*/ 220994 w 563894"/>
            <a:gd name="connsiteY26" fmla="*/ 471487 h 514350"/>
            <a:gd name="connsiteX27" fmla="*/ 249569 w 563894"/>
            <a:gd name="connsiteY27" fmla="*/ 481012 h 514350"/>
            <a:gd name="connsiteX28" fmla="*/ 268619 w 563894"/>
            <a:gd name="connsiteY28" fmla="*/ 490537 h 514350"/>
            <a:gd name="connsiteX29" fmla="*/ 282906 w 563894"/>
            <a:gd name="connsiteY29" fmla="*/ 495300 h 514350"/>
            <a:gd name="connsiteX30" fmla="*/ 301956 w 563894"/>
            <a:gd name="connsiteY30" fmla="*/ 504825 h 514350"/>
            <a:gd name="connsiteX31" fmla="*/ 335294 w 563894"/>
            <a:gd name="connsiteY31" fmla="*/ 514350 h 514350"/>
            <a:gd name="connsiteX32" fmla="*/ 378156 w 563894"/>
            <a:gd name="connsiteY32" fmla="*/ 509587 h 514350"/>
            <a:gd name="connsiteX33" fmla="*/ 392444 w 563894"/>
            <a:gd name="connsiteY33" fmla="*/ 504825 h 514350"/>
            <a:gd name="connsiteX34" fmla="*/ 435306 w 563894"/>
            <a:gd name="connsiteY34" fmla="*/ 495300 h 514350"/>
            <a:gd name="connsiteX35" fmla="*/ 449594 w 563894"/>
            <a:gd name="connsiteY35" fmla="*/ 485775 h 514350"/>
            <a:gd name="connsiteX36" fmla="*/ 478169 w 563894"/>
            <a:gd name="connsiteY36" fmla="*/ 476250 h 514350"/>
            <a:gd name="connsiteX37" fmla="*/ 506744 w 563894"/>
            <a:gd name="connsiteY37" fmla="*/ 452437 h 514350"/>
            <a:gd name="connsiteX38" fmla="*/ 530556 w 563894"/>
            <a:gd name="connsiteY38" fmla="*/ 423862 h 514350"/>
            <a:gd name="connsiteX39" fmla="*/ 540081 w 563894"/>
            <a:gd name="connsiteY39" fmla="*/ 400050 h 514350"/>
            <a:gd name="connsiteX40" fmla="*/ 544844 w 563894"/>
            <a:gd name="connsiteY40" fmla="*/ 385762 h 514350"/>
            <a:gd name="connsiteX41" fmla="*/ 559131 w 563894"/>
            <a:gd name="connsiteY41" fmla="*/ 352425 h 514350"/>
            <a:gd name="connsiteX42" fmla="*/ 563894 w 563894"/>
            <a:gd name="connsiteY42" fmla="*/ 323850 h 514350"/>
            <a:gd name="connsiteX43" fmla="*/ 554369 w 563894"/>
            <a:gd name="connsiteY43" fmla="*/ 257175 h 514350"/>
            <a:gd name="connsiteX44" fmla="*/ 540081 w 563894"/>
            <a:gd name="connsiteY44" fmla="*/ 238125 h 514350"/>
            <a:gd name="connsiteX45" fmla="*/ 521031 w 563894"/>
            <a:gd name="connsiteY45" fmla="*/ 209550 h 514350"/>
            <a:gd name="connsiteX46" fmla="*/ 501981 w 563894"/>
            <a:gd name="connsiteY46" fmla="*/ 180975 h 514350"/>
            <a:gd name="connsiteX47" fmla="*/ 487694 w 563894"/>
            <a:gd name="connsiteY47" fmla="*/ 166687 h 514350"/>
            <a:gd name="connsiteX48" fmla="*/ 478169 w 563894"/>
            <a:gd name="connsiteY48" fmla="*/ 152400 h 514350"/>
            <a:gd name="connsiteX49" fmla="*/ 463881 w 563894"/>
            <a:gd name="connsiteY49" fmla="*/ 138112 h 514350"/>
            <a:gd name="connsiteX50" fmla="*/ 454356 w 563894"/>
            <a:gd name="connsiteY50" fmla="*/ 123825 h 514350"/>
            <a:gd name="connsiteX51" fmla="*/ 421019 w 563894"/>
            <a:gd name="connsiteY51" fmla="*/ 80962 h 514350"/>
            <a:gd name="connsiteX52" fmla="*/ 406731 w 563894"/>
            <a:gd name="connsiteY52" fmla="*/ 71437 h 514350"/>
            <a:gd name="connsiteX53" fmla="*/ 406731 w 563894"/>
            <a:gd name="connsiteY53" fmla="*/ 66675 h 514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</a:cxnLst>
          <a:rect l="l" t="t" r="r" b="b"/>
          <a:pathLst>
            <a:path w="563894" h="514350">
              <a:moveTo>
                <a:pt x="406731" y="66675"/>
              </a:moveTo>
              <a:cubicBezTo>
                <a:pt x="401969" y="63500"/>
                <a:pt x="433565" y="77013"/>
                <a:pt x="378156" y="52387"/>
              </a:cubicBezTo>
              <a:cubicBezTo>
                <a:pt x="368981" y="48309"/>
                <a:pt x="359106" y="46037"/>
                <a:pt x="349581" y="42862"/>
              </a:cubicBezTo>
              <a:lnTo>
                <a:pt x="306719" y="28575"/>
              </a:lnTo>
              <a:cubicBezTo>
                <a:pt x="300509" y="26505"/>
                <a:pt x="293798" y="26110"/>
                <a:pt x="287669" y="23812"/>
              </a:cubicBezTo>
              <a:cubicBezTo>
                <a:pt x="281022" y="21319"/>
                <a:pt x="275267" y="16780"/>
                <a:pt x="268619" y="14287"/>
              </a:cubicBezTo>
              <a:cubicBezTo>
                <a:pt x="258849" y="10623"/>
                <a:pt x="234798" y="7022"/>
                <a:pt x="225756" y="4762"/>
              </a:cubicBezTo>
              <a:cubicBezTo>
                <a:pt x="220886" y="3544"/>
                <a:pt x="216231" y="1587"/>
                <a:pt x="211469" y="0"/>
              </a:cubicBezTo>
              <a:cubicBezTo>
                <a:pt x="186069" y="1587"/>
                <a:pt x="160579" y="2098"/>
                <a:pt x="135269" y="4762"/>
              </a:cubicBezTo>
              <a:cubicBezTo>
                <a:pt x="130276" y="5288"/>
                <a:pt x="125595" y="7547"/>
                <a:pt x="120981" y="9525"/>
              </a:cubicBezTo>
              <a:cubicBezTo>
                <a:pt x="100282" y="18396"/>
                <a:pt x="105040" y="17703"/>
                <a:pt x="87644" y="28575"/>
              </a:cubicBezTo>
              <a:cubicBezTo>
                <a:pt x="66724" y="41650"/>
                <a:pt x="64069" y="39720"/>
                <a:pt x="49544" y="57150"/>
              </a:cubicBezTo>
              <a:cubicBezTo>
                <a:pt x="35750" y="73703"/>
                <a:pt x="41438" y="73362"/>
                <a:pt x="30494" y="95250"/>
              </a:cubicBezTo>
              <a:cubicBezTo>
                <a:pt x="27934" y="100369"/>
                <a:pt x="23529" y="104418"/>
                <a:pt x="20969" y="109537"/>
              </a:cubicBezTo>
              <a:cubicBezTo>
                <a:pt x="15524" y="120426"/>
                <a:pt x="14162" y="136763"/>
                <a:pt x="11444" y="147637"/>
              </a:cubicBezTo>
              <a:cubicBezTo>
                <a:pt x="10226" y="152507"/>
                <a:pt x="7899" y="157055"/>
                <a:pt x="6681" y="161925"/>
              </a:cubicBezTo>
              <a:cubicBezTo>
                <a:pt x="4718" y="169778"/>
                <a:pt x="3506" y="177800"/>
                <a:pt x="1919" y="185737"/>
              </a:cubicBezTo>
              <a:cubicBezTo>
                <a:pt x="9520" y="276955"/>
                <a:pt x="0" y="217119"/>
                <a:pt x="11444" y="257175"/>
              </a:cubicBezTo>
              <a:cubicBezTo>
                <a:pt x="13242" y="263469"/>
                <a:pt x="13279" y="270371"/>
                <a:pt x="16206" y="276225"/>
              </a:cubicBezTo>
              <a:cubicBezTo>
                <a:pt x="19756" y="283325"/>
                <a:pt x="25880" y="288816"/>
                <a:pt x="30494" y="295275"/>
              </a:cubicBezTo>
              <a:cubicBezTo>
                <a:pt x="33821" y="299932"/>
                <a:pt x="37179" y="304592"/>
                <a:pt x="40019" y="309562"/>
              </a:cubicBezTo>
              <a:cubicBezTo>
                <a:pt x="53256" y="332726"/>
                <a:pt x="56360" y="353795"/>
                <a:pt x="82881" y="371475"/>
              </a:cubicBezTo>
              <a:cubicBezTo>
                <a:pt x="87644" y="374650"/>
                <a:pt x="93121" y="376953"/>
                <a:pt x="97169" y="381000"/>
              </a:cubicBezTo>
              <a:cubicBezTo>
                <a:pt x="104357" y="388188"/>
                <a:pt x="109031" y="397624"/>
                <a:pt x="116219" y="404812"/>
              </a:cubicBezTo>
              <a:cubicBezTo>
                <a:pt x="120266" y="408859"/>
                <a:pt x="125877" y="410970"/>
                <a:pt x="130506" y="414337"/>
              </a:cubicBezTo>
              <a:cubicBezTo>
                <a:pt x="214736" y="475596"/>
                <a:pt x="136317" y="423101"/>
                <a:pt x="187656" y="452437"/>
              </a:cubicBezTo>
              <a:cubicBezTo>
                <a:pt x="207702" y="463892"/>
                <a:pt x="197010" y="461893"/>
                <a:pt x="220994" y="471487"/>
              </a:cubicBezTo>
              <a:cubicBezTo>
                <a:pt x="230316" y="475216"/>
                <a:pt x="240247" y="477283"/>
                <a:pt x="249569" y="481012"/>
              </a:cubicBezTo>
              <a:cubicBezTo>
                <a:pt x="256161" y="483649"/>
                <a:pt x="262094" y="487740"/>
                <a:pt x="268619" y="490537"/>
              </a:cubicBezTo>
              <a:cubicBezTo>
                <a:pt x="273233" y="492515"/>
                <a:pt x="278292" y="493322"/>
                <a:pt x="282906" y="495300"/>
              </a:cubicBezTo>
              <a:cubicBezTo>
                <a:pt x="289431" y="498097"/>
                <a:pt x="295430" y="502028"/>
                <a:pt x="301956" y="504825"/>
              </a:cubicBezTo>
              <a:cubicBezTo>
                <a:pt x="311516" y="508922"/>
                <a:pt x="325635" y="511935"/>
                <a:pt x="335294" y="514350"/>
              </a:cubicBezTo>
              <a:cubicBezTo>
                <a:pt x="349581" y="512762"/>
                <a:pt x="363976" y="511950"/>
                <a:pt x="378156" y="509587"/>
              </a:cubicBezTo>
              <a:cubicBezTo>
                <a:pt x="383108" y="508762"/>
                <a:pt x="387617" y="506204"/>
                <a:pt x="392444" y="504825"/>
              </a:cubicBezTo>
              <a:cubicBezTo>
                <a:pt x="408148" y="500338"/>
                <a:pt x="418924" y="498576"/>
                <a:pt x="435306" y="495300"/>
              </a:cubicBezTo>
              <a:cubicBezTo>
                <a:pt x="440069" y="492125"/>
                <a:pt x="444363" y="488100"/>
                <a:pt x="449594" y="485775"/>
              </a:cubicBezTo>
              <a:cubicBezTo>
                <a:pt x="458769" y="481697"/>
                <a:pt x="478169" y="476250"/>
                <a:pt x="478169" y="476250"/>
              </a:cubicBezTo>
              <a:cubicBezTo>
                <a:pt x="492217" y="466884"/>
                <a:pt x="495284" y="466188"/>
                <a:pt x="506744" y="452437"/>
              </a:cubicBezTo>
              <a:cubicBezTo>
                <a:pt x="539904" y="412645"/>
                <a:pt x="488806" y="465615"/>
                <a:pt x="530556" y="423862"/>
              </a:cubicBezTo>
              <a:cubicBezTo>
                <a:pt x="533731" y="415925"/>
                <a:pt x="537079" y="408054"/>
                <a:pt x="540081" y="400050"/>
              </a:cubicBezTo>
              <a:cubicBezTo>
                <a:pt x="541844" y="395349"/>
                <a:pt x="542866" y="390376"/>
                <a:pt x="544844" y="385762"/>
              </a:cubicBezTo>
              <a:cubicBezTo>
                <a:pt x="551565" y="370080"/>
                <a:pt x="555694" y="367891"/>
                <a:pt x="559131" y="352425"/>
              </a:cubicBezTo>
              <a:cubicBezTo>
                <a:pt x="561226" y="342999"/>
                <a:pt x="562306" y="333375"/>
                <a:pt x="563894" y="323850"/>
              </a:cubicBezTo>
              <a:cubicBezTo>
                <a:pt x="563543" y="319989"/>
                <a:pt x="563282" y="272773"/>
                <a:pt x="554369" y="257175"/>
              </a:cubicBezTo>
              <a:cubicBezTo>
                <a:pt x="550431" y="250283"/>
                <a:pt x="544633" y="244628"/>
                <a:pt x="540081" y="238125"/>
              </a:cubicBezTo>
              <a:cubicBezTo>
                <a:pt x="533516" y="228747"/>
                <a:pt x="527381" y="219075"/>
                <a:pt x="521031" y="209550"/>
              </a:cubicBezTo>
              <a:lnTo>
                <a:pt x="501981" y="180975"/>
              </a:lnTo>
              <a:cubicBezTo>
                <a:pt x="498245" y="175371"/>
                <a:pt x="492006" y="171861"/>
                <a:pt x="487694" y="166687"/>
              </a:cubicBezTo>
              <a:cubicBezTo>
                <a:pt x="484030" y="162290"/>
                <a:pt x="481833" y="156797"/>
                <a:pt x="478169" y="152400"/>
              </a:cubicBezTo>
              <a:cubicBezTo>
                <a:pt x="473857" y="147226"/>
                <a:pt x="468193" y="143286"/>
                <a:pt x="463881" y="138112"/>
              </a:cubicBezTo>
              <a:cubicBezTo>
                <a:pt x="460217" y="133715"/>
                <a:pt x="458020" y="128222"/>
                <a:pt x="454356" y="123825"/>
              </a:cubicBezTo>
              <a:cubicBezTo>
                <a:pt x="417056" y="79064"/>
                <a:pt x="469162" y="153177"/>
                <a:pt x="421019" y="80962"/>
              </a:cubicBezTo>
              <a:cubicBezTo>
                <a:pt x="417844" y="76199"/>
                <a:pt x="411201" y="75013"/>
                <a:pt x="406731" y="71437"/>
              </a:cubicBezTo>
              <a:cubicBezTo>
                <a:pt x="403225" y="68632"/>
                <a:pt x="411493" y="69850"/>
                <a:pt x="406731" y="66675"/>
              </a:cubicBezTo>
              <a:close/>
            </a:path>
          </a:pathLst>
        </a:custGeom>
        <a:noFill xmlns:a="http://schemas.openxmlformats.org/drawingml/2006/main"/>
        <a:ln xmlns:a="http://schemas.openxmlformats.org/drawingml/2006/main" w="31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rtlCol="0" anchor="ctr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0.52964</cdr:x>
      <cdr:y>0.7563</cdr:y>
    </cdr:from>
    <cdr:to>
      <cdr:x>0.62341</cdr:x>
      <cdr:y>0.83815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3031937" y="3071202"/>
          <a:ext cx="536763" cy="332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400">
              <a:latin typeface="Zap" pitchFamily="34" charset="0"/>
            </a:rPr>
            <a:t>(5)</a:t>
          </a:r>
        </a:p>
      </cdr:txBody>
    </cdr:sp>
  </cdr:relSizeAnchor>
  <cdr:relSizeAnchor xmlns:cdr="http://schemas.openxmlformats.org/drawingml/2006/chartDrawing">
    <cdr:from>
      <cdr:x>0.87091</cdr:x>
      <cdr:y>0.33555</cdr:y>
    </cdr:from>
    <cdr:to>
      <cdr:x>0.94731</cdr:x>
      <cdr:y>0.41908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4985546" y="1362610"/>
          <a:ext cx="437354" cy="3391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400">
              <a:latin typeface="Zap" pitchFamily="34" charset="0"/>
            </a:rPr>
            <a:t>(4)</a:t>
          </a:r>
        </a:p>
      </cdr:txBody>
    </cdr:sp>
  </cdr:relSizeAnchor>
  <cdr:relSizeAnchor xmlns:cdr="http://schemas.openxmlformats.org/drawingml/2006/chartDrawing">
    <cdr:from>
      <cdr:x>0.71599</cdr:x>
      <cdr:y>0.17803</cdr:y>
    </cdr:from>
    <cdr:to>
      <cdr:x>0.80328</cdr:x>
      <cdr:y>0.24059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4098683" y="713824"/>
          <a:ext cx="499724" cy="245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400">
              <a:latin typeface="Zap" pitchFamily="34" charset="0"/>
            </a:rPr>
            <a:t>(3b)</a:t>
          </a:r>
        </a:p>
      </cdr:txBody>
    </cdr:sp>
  </cdr:relSizeAnchor>
  <cdr:relSizeAnchor xmlns:cdr="http://schemas.openxmlformats.org/drawingml/2006/chartDrawing">
    <cdr:from>
      <cdr:x>0.46094</cdr:x>
      <cdr:y>0.34805</cdr:y>
    </cdr:from>
    <cdr:to>
      <cdr:x>0.57903</cdr:x>
      <cdr:y>0.4097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2638663" y="1413370"/>
          <a:ext cx="676037" cy="250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400">
              <a:latin typeface="Zap" pitchFamily="34" charset="0"/>
            </a:rPr>
            <a:t>(3a)</a:t>
          </a:r>
        </a:p>
      </cdr:txBody>
    </cdr:sp>
  </cdr:relSizeAnchor>
  <cdr:relSizeAnchor xmlns:cdr="http://schemas.openxmlformats.org/drawingml/2006/chartDrawing">
    <cdr:from>
      <cdr:x>0.27922</cdr:x>
      <cdr:y>0.53161</cdr:y>
    </cdr:from>
    <cdr:to>
      <cdr:x>0.38602</cdr:x>
      <cdr:y>0.6036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1598402" y="2158774"/>
          <a:ext cx="611398" cy="292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400">
              <a:latin typeface="Zap" pitchFamily="34" charset="0"/>
            </a:rPr>
            <a:t>(1)</a:t>
          </a:r>
        </a:p>
      </cdr:txBody>
    </cdr:sp>
  </cdr:relSizeAnchor>
  <cdr:relSizeAnchor xmlns:cdr="http://schemas.openxmlformats.org/drawingml/2006/chartDrawing">
    <cdr:from>
      <cdr:x>0.58947</cdr:x>
      <cdr:y>0.07911</cdr:y>
    </cdr:from>
    <cdr:to>
      <cdr:x>0.6582</cdr:x>
      <cdr:y>0.14244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3378200" y="330200"/>
          <a:ext cx="393883" cy="254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400">
              <a:latin typeface="Zap" pitchFamily="34" charset="0"/>
            </a:rPr>
            <a:t>(6)</a:t>
          </a:r>
        </a:p>
      </cdr:txBody>
    </cdr:sp>
  </cdr:relSizeAnchor>
  <cdr:relSizeAnchor xmlns:cdr="http://schemas.openxmlformats.org/drawingml/2006/chartDrawing">
    <cdr:from>
      <cdr:x>0.33906</cdr:x>
      <cdr:y>0.49697</cdr:y>
    </cdr:from>
    <cdr:to>
      <cdr:x>0.62186</cdr:x>
      <cdr:y>0.69421</cdr:y>
    </cdr:to>
    <cdr:sp macro="" textlink="">
      <cdr:nvSpPr>
        <cdr:cNvPr id="15" name="Freihandform 14"/>
        <cdr:cNvSpPr/>
      </cdr:nvSpPr>
      <cdr:spPr bwMode="auto">
        <a:xfrm xmlns:a="http://schemas.openxmlformats.org/drawingml/2006/main">
          <a:off x="1943100" y="2006600"/>
          <a:ext cx="1620676" cy="792164"/>
        </a:xfrm>
        <a:custGeom xmlns:a="http://schemas.openxmlformats.org/drawingml/2006/main">
          <a:avLst/>
          <a:gdLst>
            <a:gd name="connsiteX0" fmla="*/ 337093 w 1620676"/>
            <a:gd name="connsiteY0" fmla="*/ 857250 h 858838"/>
            <a:gd name="connsiteX1" fmla="*/ 303756 w 1620676"/>
            <a:gd name="connsiteY1" fmla="*/ 847725 h 858838"/>
            <a:gd name="connsiteX2" fmla="*/ 232318 w 1620676"/>
            <a:gd name="connsiteY2" fmla="*/ 838200 h 858838"/>
            <a:gd name="connsiteX3" fmla="*/ 203743 w 1620676"/>
            <a:gd name="connsiteY3" fmla="*/ 833438 h 858838"/>
            <a:gd name="connsiteX4" fmla="*/ 179931 w 1620676"/>
            <a:gd name="connsiteY4" fmla="*/ 828675 h 858838"/>
            <a:gd name="connsiteX5" fmla="*/ 165643 w 1620676"/>
            <a:gd name="connsiteY5" fmla="*/ 823913 h 858838"/>
            <a:gd name="connsiteX6" fmla="*/ 108493 w 1620676"/>
            <a:gd name="connsiteY6" fmla="*/ 776288 h 858838"/>
            <a:gd name="connsiteX7" fmla="*/ 79918 w 1620676"/>
            <a:gd name="connsiteY7" fmla="*/ 733425 h 858838"/>
            <a:gd name="connsiteX8" fmla="*/ 65631 w 1620676"/>
            <a:gd name="connsiteY8" fmla="*/ 719138 h 858838"/>
            <a:gd name="connsiteX9" fmla="*/ 46581 w 1620676"/>
            <a:gd name="connsiteY9" fmla="*/ 690563 h 858838"/>
            <a:gd name="connsiteX10" fmla="*/ 41818 w 1620676"/>
            <a:gd name="connsiteY10" fmla="*/ 676275 h 858838"/>
            <a:gd name="connsiteX11" fmla="*/ 22768 w 1620676"/>
            <a:gd name="connsiteY11" fmla="*/ 642938 h 858838"/>
            <a:gd name="connsiteX12" fmla="*/ 13243 w 1620676"/>
            <a:gd name="connsiteY12" fmla="*/ 609600 h 858838"/>
            <a:gd name="connsiteX13" fmla="*/ 8481 w 1620676"/>
            <a:gd name="connsiteY13" fmla="*/ 585788 h 858838"/>
            <a:gd name="connsiteX14" fmla="*/ 3718 w 1620676"/>
            <a:gd name="connsiteY14" fmla="*/ 538163 h 858838"/>
            <a:gd name="connsiteX15" fmla="*/ 13243 w 1620676"/>
            <a:gd name="connsiteY15" fmla="*/ 376238 h 858838"/>
            <a:gd name="connsiteX16" fmla="*/ 27531 w 1620676"/>
            <a:gd name="connsiteY16" fmla="*/ 347663 h 858838"/>
            <a:gd name="connsiteX17" fmla="*/ 56106 w 1620676"/>
            <a:gd name="connsiteY17" fmla="*/ 319088 h 858838"/>
            <a:gd name="connsiteX18" fmla="*/ 94206 w 1620676"/>
            <a:gd name="connsiteY18" fmla="*/ 276225 h 858838"/>
            <a:gd name="connsiteX19" fmla="*/ 108493 w 1620676"/>
            <a:gd name="connsiteY19" fmla="*/ 266700 h 858838"/>
            <a:gd name="connsiteX20" fmla="*/ 141831 w 1620676"/>
            <a:gd name="connsiteY20" fmla="*/ 242888 h 858838"/>
            <a:gd name="connsiteX21" fmla="*/ 170406 w 1620676"/>
            <a:gd name="connsiteY21" fmla="*/ 219075 h 858838"/>
            <a:gd name="connsiteX22" fmla="*/ 184693 w 1620676"/>
            <a:gd name="connsiteY22" fmla="*/ 214313 h 858838"/>
            <a:gd name="connsiteX23" fmla="*/ 218031 w 1620676"/>
            <a:gd name="connsiteY23" fmla="*/ 200025 h 858838"/>
            <a:gd name="connsiteX24" fmla="*/ 241843 w 1620676"/>
            <a:gd name="connsiteY24" fmla="*/ 190500 h 858838"/>
            <a:gd name="connsiteX25" fmla="*/ 260893 w 1620676"/>
            <a:gd name="connsiteY25" fmla="*/ 185738 h 858838"/>
            <a:gd name="connsiteX26" fmla="*/ 289468 w 1620676"/>
            <a:gd name="connsiteY26" fmla="*/ 176213 h 858838"/>
            <a:gd name="connsiteX27" fmla="*/ 341856 w 1620676"/>
            <a:gd name="connsiteY27" fmla="*/ 161925 h 858838"/>
            <a:gd name="connsiteX28" fmla="*/ 370431 w 1620676"/>
            <a:gd name="connsiteY28" fmla="*/ 152400 h 858838"/>
            <a:gd name="connsiteX29" fmla="*/ 384718 w 1620676"/>
            <a:gd name="connsiteY29" fmla="*/ 147638 h 858838"/>
            <a:gd name="connsiteX30" fmla="*/ 408531 w 1620676"/>
            <a:gd name="connsiteY30" fmla="*/ 142875 h 858838"/>
            <a:gd name="connsiteX31" fmla="*/ 460918 w 1620676"/>
            <a:gd name="connsiteY31" fmla="*/ 133350 h 858838"/>
            <a:gd name="connsiteX32" fmla="*/ 494256 w 1620676"/>
            <a:gd name="connsiteY32" fmla="*/ 123825 h 858838"/>
            <a:gd name="connsiteX33" fmla="*/ 522831 w 1620676"/>
            <a:gd name="connsiteY33" fmla="*/ 119063 h 858838"/>
            <a:gd name="connsiteX34" fmla="*/ 575218 w 1620676"/>
            <a:gd name="connsiteY34" fmla="*/ 109538 h 858838"/>
            <a:gd name="connsiteX35" fmla="*/ 608556 w 1620676"/>
            <a:gd name="connsiteY35" fmla="*/ 100013 h 858838"/>
            <a:gd name="connsiteX36" fmla="*/ 632368 w 1620676"/>
            <a:gd name="connsiteY36" fmla="*/ 95250 h 858838"/>
            <a:gd name="connsiteX37" fmla="*/ 646656 w 1620676"/>
            <a:gd name="connsiteY37" fmla="*/ 90488 h 858838"/>
            <a:gd name="connsiteX38" fmla="*/ 665706 w 1620676"/>
            <a:gd name="connsiteY38" fmla="*/ 85725 h 858838"/>
            <a:gd name="connsiteX39" fmla="*/ 694281 w 1620676"/>
            <a:gd name="connsiteY39" fmla="*/ 76200 h 858838"/>
            <a:gd name="connsiteX40" fmla="*/ 737143 w 1620676"/>
            <a:gd name="connsiteY40" fmla="*/ 66675 h 858838"/>
            <a:gd name="connsiteX41" fmla="*/ 770481 w 1620676"/>
            <a:gd name="connsiteY41" fmla="*/ 57150 h 858838"/>
            <a:gd name="connsiteX42" fmla="*/ 827631 w 1620676"/>
            <a:gd name="connsiteY42" fmla="*/ 47625 h 858838"/>
            <a:gd name="connsiteX43" fmla="*/ 856206 w 1620676"/>
            <a:gd name="connsiteY43" fmla="*/ 42863 h 858838"/>
            <a:gd name="connsiteX44" fmla="*/ 937168 w 1620676"/>
            <a:gd name="connsiteY44" fmla="*/ 28575 h 858838"/>
            <a:gd name="connsiteX45" fmla="*/ 980031 w 1620676"/>
            <a:gd name="connsiteY45" fmla="*/ 23813 h 858838"/>
            <a:gd name="connsiteX46" fmla="*/ 1032418 w 1620676"/>
            <a:gd name="connsiteY46" fmla="*/ 14288 h 858838"/>
            <a:gd name="connsiteX47" fmla="*/ 1060993 w 1620676"/>
            <a:gd name="connsiteY47" fmla="*/ 9525 h 858838"/>
            <a:gd name="connsiteX48" fmla="*/ 1103856 w 1620676"/>
            <a:gd name="connsiteY48" fmla="*/ 4763 h 858838"/>
            <a:gd name="connsiteX49" fmla="*/ 1137193 w 1620676"/>
            <a:gd name="connsiteY49" fmla="*/ 0 h 858838"/>
            <a:gd name="connsiteX50" fmla="*/ 1489618 w 1620676"/>
            <a:gd name="connsiteY50" fmla="*/ 4763 h 858838"/>
            <a:gd name="connsiteX51" fmla="*/ 1522956 w 1620676"/>
            <a:gd name="connsiteY51" fmla="*/ 14288 h 858838"/>
            <a:gd name="connsiteX52" fmla="*/ 1556293 w 1620676"/>
            <a:gd name="connsiteY52" fmla="*/ 23813 h 858838"/>
            <a:gd name="connsiteX53" fmla="*/ 1599156 w 1620676"/>
            <a:gd name="connsiteY53" fmla="*/ 57150 h 858838"/>
            <a:gd name="connsiteX54" fmla="*/ 1608681 w 1620676"/>
            <a:gd name="connsiteY54" fmla="*/ 71438 h 858838"/>
            <a:gd name="connsiteX55" fmla="*/ 1608681 w 1620676"/>
            <a:gd name="connsiteY55" fmla="*/ 185738 h 858838"/>
            <a:gd name="connsiteX56" fmla="*/ 1594393 w 1620676"/>
            <a:gd name="connsiteY56" fmla="*/ 238125 h 858838"/>
            <a:gd name="connsiteX57" fmla="*/ 1580106 w 1620676"/>
            <a:gd name="connsiteY57" fmla="*/ 266700 h 858838"/>
            <a:gd name="connsiteX58" fmla="*/ 1551531 w 1620676"/>
            <a:gd name="connsiteY58" fmla="*/ 290513 h 858838"/>
            <a:gd name="connsiteX59" fmla="*/ 1522956 w 1620676"/>
            <a:gd name="connsiteY59" fmla="*/ 319088 h 858838"/>
            <a:gd name="connsiteX60" fmla="*/ 1494381 w 1620676"/>
            <a:gd name="connsiteY60" fmla="*/ 342900 h 858838"/>
            <a:gd name="connsiteX61" fmla="*/ 1480093 w 1620676"/>
            <a:gd name="connsiteY61" fmla="*/ 352425 h 858838"/>
            <a:gd name="connsiteX62" fmla="*/ 1465806 w 1620676"/>
            <a:gd name="connsiteY62" fmla="*/ 366713 h 858838"/>
            <a:gd name="connsiteX63" fmla="*/ 1446756 w 1620676"/>
            <a:gd name="connsiteY63" fmla="*/ 381000 h 858838"/>
            <a:gd name="connsiteX64" fmla="*/ 1432468 w 1620676"/>
            <a:gd name="connsiteY64" fmla="*/ 395288 h 858838"/>
            <a:gd name="connsiteX65" fmla="*/ 1418181 w 1620676"/>
            <a:gd name="connsiteY65" fmla="*/ 404813 h 858838"/>
            <a:gd name="connsiteX66" fmla="*/ 1389606 w 1620676"/>
            <a:gd name="connsiteY66" fmla="*/ 428625 h 858838"/>
            <a:gd name="connsiteX67" fmla="*/ 1370556 w 1620676"/>
            <a:gd name="connsiteY67" fmla="*/ 433388 h 858838"/>
            <a:gd name="connsiteX68" fmla="*/ 1341981 w 1620676"/>
            <a:gd name="connsiteY68" fmla="*/ 452438 h 858838"/>
            <a:gd name="connsiteX69" fmla="*/ 1327693 w 1620676"/>
            <a:gd name="connsiteY69" fmla="*/ 466725 h 858838"/>
            <a:gd name="connsiteX70" fmla="*/ 1294356 w 1620676"/>
            <a:gd name="connsiteY70" fmla="*/ 481013 h 858838"/>
            <a:gd name="connsiteX71" fmla="*/ 1265781 w 1620676"/>
            <a:gd name="connsiteY71" fmla="*/ 500063 h 858838"/>
            <a:gd name="connsiteX72" fmla="*/ 1222918 w 1620676"/>
            <a:gd name="connsiteY72" fmla="*/ 528638 h 858838"/>
            <a:gd name="connsiteX73" fmla="*/ 1189581 w 1620676"/>
            <a:gd name="connsiteY73" fmla="*/ 542925 h 858838"/>
            <a:gd name="connsiteX74" fmla="*/ 1156243 w 1620676"/>
            <a:gd name="connsiteY74" fmla="*/ 561975 h 858838"/>
            <a:gd name="connsiteX75" fmla="*/ 1108618 w 1620676"/>
            <a:gd name="connsiteY75" fmla="*/ 585788 h 858838"/>
            <a:gd name="connsiteX76" fmla="*/ 1070518 w 1620676"/>
            <a:gd name="connsiteY76" fmla="*/ 604838 h 858838"/>
            <a:gd name="connsiteX77" fmla="*/ 1051468 w 1620676"/>
            <a:gd name="connsiteY77" fmla="*/ 619125 h 858838"/>
            <a:gd name="connsiteX78" fmla="*/ 1032418 w 1620676"/>
            <a:gd name="connsiteY78" fmla="*/ 623888 h 858838"/>
            <a:gd name="connsiteX79" fmla="*/ 1013368 w 1620676"/>
            <a:gd name="connsiteY79" fmla="*/ 633413 h 858838"/>
            <a:gd name="connsiteX80" fmla="*/ 999081 w 1620676"/>
            <a:gd name="connsiteY80" fmla="*/ 638175 h 858838"/>
            <a:gd name="connsiteX81" fmla="*/ 980031 w 1620676"/>
            <a:gd name="connsiteY81" fmla="*/ 647700 h 858838"/>
            <a:gd name="connsiteX82" fmla="*/ 965743 w 1620676"/>
            <a:gd name="connsiteY82" fmla="*/ 657225 h 858838"/>
            <a:gd name="connsiteX83" fmla="*/ 937168 w 1620676"/>
            <a:gd name="connsiteY83" fmla="*/ 666750 h 858838"/>
            <a:gd name="connsiteX84" fmla="*/ 922881 w 1620676"/>
            <a:gd name="connsiteY84" fmla="*/ 676275 h 858838"/>
            <a:gd name="connsiteX85" fmla="*/ 908593 w 1620676"/>
            <a:gd name="connsiteY85" fmla="*/ 681038 h 858838"/>
            <a:gd name="connsiteX86" fmla="*/ 865731 w 1620676"/>
            <a:gd name="connsiteY86" fmla="*/ 704850 h 858838"/>
            <a:gd name="connsiteX87" fmla="*/ 837156 w 1620676"/>
            <a:gd name="connsiteY87" fmla="*/ 719138 h 858838"/>
            <a:gd name="connsiteX88" fmla="*/ 822868 w 1620676"/>
            <a:gd name="connsiteY88" fmla="*/ 728663 h 858838"/>
            <a:gd name="connsiteX89" fmla="*/ 794293 w 1620676"/>
            <a:gd name="connsiteY89" fmla="*/ 738188 h 858838"/>
            <a:gd name="connsiteX90" fmla="*/ 765718 w 1620676"/>
            <a:gd name="connsiteY90" fmla="*/ 752475 h 858838"/>
            <a:gd name="connsiteX91" fmla="*/ 751431 w 1620676"/>
            <a:gd name="connsiteY91" fmla="*/ 762000 h 858838"/>
            <a:gd name="connsiteX92" fmla="*/ 722856 w 1620676"/>
            <a:gd name="connsiteY92" fmla="*/ 771525 h 858838"/>
            <a:gd name="connsiteX93" fmla="*/ 708568 w 1620676"/>
            <a:gd name="connsiteY93" fmla="*/ 776288 h 858838"/>
            <a:gd name="connsiteX94" fmla="*/ 694281 w 1620676"/>
            <a:gd name="connsiteY94" fmla="*/ 785813 h 858838"/>
            <a:gd name="connsiteX95" fmla="*/ 665706 w 1620676"/>
            <a:gd name="connsiteY95" fmla="*/ 795338 h 858838"/>
            <a:gd name="connsiteX96" fmla="*/ 637131 w 1620676"/>
            <a:gd name="connsiteY96" fmla="*/ 804863 h 858838"/>
            <a:gd name="connsiteX97" fmla="*/ 622843 w 1620676"/>
            <a:gd name="connsiteY97" fmla="*/ 809625 h 858838"/>
            <a:gd name="connsiteX98" fmla="*/ 608556 w 1620676"/>
            <a:gd name="connsiteY98" fmla="*/ 819150 h 858838"/>
            <a:gd name="connsiteX99" fmla="*/ 575218 w 1620676"/>
            <a:gd name="connsiteY99" fmla="*/ 828675 h 858838"/>
            <a:gd name="connsiteX100" fmla="*/ 508543 w 1620676"/>
            <a:gd name="connsiteY100" fmla="*/ 847725 h 858838"/>
            <a:gd name="connsiteX101" fmla="*/ 475206 w 1620676"/>
            <a:gd name="connsiteY101" fmla="*/ 857250 h 858838"/>
            <a:gd name="connsiteX102" fmla="*/ 337093 w 1620676"/>
            <a:gd name="connsiteY102" fmla="*/ 857250 h 8588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</a:cxnLst>
          <a:rect l="l" t="t" r="r" b="b"/>
          <a:pathLst>
            <a:path w="1620676" h="858838">
              <a:moveTo>
                <a:pt x="337093" y="857250"/>
              </a:moveTo>
              <a:cubicBezTo>
                <a:pt x="308518" y="855663"/>
                <a:pt x="316906" y="850116"/>
                <a:pt x="303756" y="847725"/>
              </a:cubicBezTo>
              <a:cubicBezTo>
                <a:pt x="283996" y="844132"/>
                <a:pt x="251629" y="840959"/>
                <a:pt x="232318" y="838200"/>
              </a:cubicBezTo>
              <a:cubicBezTo>
                <a:pt x="222759" y="836834"/>
                <a:pt x="213244" y="835165"/>
                <a:pt x="203743" y="833438"/>
              </a:cubicBezTo>
              <a:cubicBezTo>
                <a:pt x="195779" y="831990"/>
                <a:pt x="187784" y="830638"/>
                <a:pt x="179931" y="828675"/>
              </a:cubicBezTo>
              <a:cubicBezTo>
                <a:pt x="175061" y="827457"/>
                <a:pt x="170406" y="825500"/>
                <a:pt x="165643" y="823913"/>
              </a:cubicBezTo>
              <a:cubicBezTo>
                <a:pt x="144558" y="809856"/>
                <a:pt x="123161" y="798290"/>
                <a:pt x="108493" y="776288"/>
              </a:cubicBezTo>
              <a:lnTo>
                <a:pt x="79918" y="733425"/>
              </a:lnTo>
              <a:cubicBezTo>
                <a:pt x="76182" y="727821"/>
                <a:pt x="70393" y="723900"/>
                <a:pt x="65631" y="719138"/>
              </a:cubicBezTo>
              <a:cubicBezTo>
                <a:pt x="54306" y="685164"/>
                <a:pt x="70364" y="726238"/>
                <a:pt x="46581" y="690563"/>
              </a:cubicBezTo>
              <a:cubicBezTo>
                <a:pt x="43796" y="686386"/>
                <a:pt x="43796" y="680889"/>
                <a:pt x="41818" y="676275"/>
              </a:cubicBezTo>
              <a:cubicBezTo>
                <a:pt x="34566" y="659355"/>
                <a:pt x="32335" y="657287"/>
                <a:pt x="22768" y="642938"/>
              </a:cubicBezTo>
              <a:cubicBezTo>
                <a:pt x="17467" y="627033"/>
                <a:pt x="17228" y="627532"/>
                <a:pt x="13243" y="609600"/>
              </a:cubicBezTo>
              <a:cubicBezTo>
                <a:pt x="11487" y="601698"/>
                <a:pt x="9551" y="593811"/>
                <a:pt x="8481" y="585788"/>
              </a:cubicBezTo>
              <a:cubicBezTo>
                <a:pt x="6372" y="569974"/>
                <a:pt x="5306" y="554038"/>
                <a:pt x="3718" y="538163"/>
              </a:cubicBezTo>
              <a:cubicBezTo>
                <a:pt x="5618" y="483069"/>
                <a:pt x="0" y="429211"/>
                <a:pt x="13243" y="376238"/>
              </a:cubicBezTo>
              <a:cubicBezTo>
                <a:pt x="16121" y="364725"/>
                <a:pt x="19434" y="356772"/>
                <a:pt x="27531" y="347663"/>
              </a:cubicBezTo>
              <a:cubicBezTo>
                <a:pt x="36480" y="337595"/>
                <a:pt x="48634" y="330296"/>
                <a:pt x="56106" y="319088"/>
              </a:cubicBezTo>
              <a:cubicBezTo>
                <a:pt x="73103" y="293592"/>
                <a:pt x="61584" y="308847"/>
                <a:pt x="94206" y="276225"/>
              </a:cubicBezTo>
              <a:cubicBezTo>
                <a:pt x="98253" y="272178"/>
                <a:pt x="104096" y="270364"/>
                <a:pt x="108493" y="266700"/>
              </a:cubicBezTo>
              <a:cubicBezTo>
                <a:pt x="137453" y="242567"/>
                <a:pt x="106583" y="260512"/>
                <a:pt x="141831" y="242888"/>
              </a:cubicBezTo>
              <a:cubicBezTo>
                <a:pt x="152365" y="232353"/>
                <a:pt x="157143" y="225706"/>
                <a:pt x="170406" y="219075"/>
              </a:cubicBezTo>
              <a:cubicBezTo>
                <a:pt x="174896" y="216830"/>
                <a:pt x="179931" y="215900"/>
                <a:pt x="184693" y="214313"/>
              </a:cubicBezTo>
              <a:cubicBezTo>
                <a:pt x="209806" y="197572"/>
                <a:pt x="187277" y="210277"/>
                <a:pt x="218031" y="200025"/>
              </a:cubicBezTo>
              <a:cubicBezTo>
                <a:pt x="226141" y="197322"/>
                <a:pt x="233733" y="193203"/>
                <a:pt x="241843" y="190500"/>
              </a:cubicBezTo>
              <a:cubicBezTo>
                <a:pt x="248053" y="188430"/>
                <a:pt x="254624" y="187619"/>
                <a:pt x="260893" y="185738"/>
              </a:cubicBezTo>
              <a:cubicBezTo>
                <a:pt x="270510" y="182853"/>
                <a:pt x="279943" y="179388"/>
                <a:pt x="289468" y="176213"/>
              </a:cubicBezTo>
              <a:cubicBezTo>
                <a:pt x="316180" y="167309"/>
                <a:pt x="298873" y="172671"/>
                <a:pt x="341856" y="161925"/>
              </a:cubicBezTo>
              <a:cubicBezTo>
                <a:pt x="351596" y="159490"/>
                <a:pt x="360906" y="155575"/>
                <a:pt x="370431" y="152400"/>
              </a:cubicBezTo>
              <a:cubicBezTo>
                <a:pt x="375193" y="150813"/>
                <a:pt x="379796" y="148623"/>
                <a:pt x="384718" y="147638"/>
              </a:cubicBezTo>
              <a:lnTo>
                <a:pt x="408531" y="142875"/>
              </a:lnTo>
              <a:cubicBezTo>
                <a:pt x="424124" y="140040"/>
                <a:pt x="445213" y="137276"/>
                <a:pt x="460918" y="133350"/>
              </a:cubicBezTo>
              <a:cubicBezTo>
                <a:pt x="497203" y="124279"/>
                <a:pt x="449751" y="132726"/>
                <a:pt x="494256" y="123825"/>
              </a:cubicBezTo>
              <a:cubicBezTo>
                <a:pt x="503725" y="121931"/>
                <a:pt x="513330" y="120790"/>
                <a:pt x="522831" y="119063"/>
              </a:cubicBezTo>
              <a:cubicBezTo>
                <a:pt x="596050" y="105750"/>
                <a:pt x="491015" y="123570"/>
                <a:pt x="575218" y="109538"/>
              </a:cubicBezTo>
              <a:cubicBezTo>
                <a:pt x="591134" y="104232"/>
                <a:pt x="590608" y="104001"/>
                <a:pt x="608556" y="100013"/>
              </a:cubicBezTo>
              <a:cubicBezTo>
                <a:pt x="616458" y="98257"/>
                <a:pt x="624515" y="97213"/>
                <a:pt x="632368" y="95250"/>
              </a:cubicBezTo>
              <a:cubicBezTo>
                <a:pt x="637238" y="94032"/>
                <a:pt x="641829" y="91867"/>
                <a:pt x="646656" y="90488"/>
              </a:cubicBezTo>
              <a:cubicBezTo>
                <a:pt x="652950" y="88690"/>
                <a:pt x="659437" y="87606"/>
                <a:pt x="665706" y="85725"/>
              </a:cubicBezTo>
              <a:cubicBezTo>
                <a:pt x="675323" y="82840"/>
                <a:pt x="684436" y="78169"/>
                <a:pt x="694281" y="76200"/>
              </a:cubicBezTo>
              <a:cubicBezTo>
                <a:pt x="710663" y="72924"/>
                <a:pt x="721439" y="71162"/>
                <a:pt x="737143" y="66675"/>
              </a:cubicBezTo>
              <a:cubicBezTo>
                <a:pt x="764968" y="58725"/>
                <a:pt x="737008" y="64589"/>
                <a:pt x="770481" y="57150"/>
              </a:cubicBezTo>
              <a:cubicBezTo>
                <a:pt x="798761" y="50866"/>
                <a:pt x="795349" y="52591"/>
                <a:pt x="827631" y="47625"/>
              </a:cubicBezTo>
              <a:cubicBezTo>
                <a:pt x="837175" y="46157"/>
                <a:pt x="846681" y="44450"/>
                <a:pt x="856206" y="42863"/>
              </a:cubicBezTo>
              <a:cubicBezTo>
                <a:pt x="889502" y="31763"/>
                <a:pt x="875760" y="35397"/>
                <a:pt x="937168" y="28575"/>
              </a:cubicBezTo>
              <a:lnTo>
                <a:pt x="980031" y="23813"/>
              </a:lnTo>
              <a:cubicBezTo>
                <a:pt x="1008045" y="14474"/>
                <a:pt x="985296" y="21020"/>
                <a:pt x="1032418" y="14288"/>
              </a:cubicBezTo>
              <a:cubicBezTo>
                <a:pt x="1041977" y="12922"/>
                <a:pt x="1051421" y="10801"/>
                <a:pt x="1060993" y="9525"/>
              </a:cubicBezTo>
              <a:cubicBezTo>
                <a:pt x="1075242" y="7625"/>
                <a:pt x="1089591" y="6546"/>
                <a:pt x="1103856" y="4763"/>
              </a:cubicBezTo>
              <a:cubicBezTo>
                <a:pt x="1114994" y="3371"/>
                <a:pt x="1126081" y="1588"/>
                <a:pt x="1137193" y="0"/>
              </a:cubicBezTo>
              <a:lnTo>
                <a:pt x="1489618" y="4763"/>
              </a:lnTo>
              <a:cubicBezTo>
                <a:pt x="1497801" y="4973"/>
                <a:pt x="1514529" y="11880"/>
                <a:pt x="1522956" y="14288"/>
              </a:cubicBezTo>
              <a:cubicBezTo>
                <a:pt x="1528040" y="15741"/>
                <a:pt x="1550243" y="20452"/>
                <a:pt x="1556293" y="23813"/>
              </a:cubicBezTo>
              <a:cubicBezTo>
                <a:pt x="1572770" y="32967"/>
                <a:pt x="1587188" y="42789"/>
                <a:pt x="1599156" y="57150"/>
              </a:cubicBezTo>
              <a:cubicBezTo>
                <a:pt x="1602820" y="61547"/>
                <a:pt x="1605506" y="66675"/>
                <a:pt x="1608681" y="71438"/>
              </a:cubicBezTo>
              <a:cubicBezTo>
                <a:pt x="1620676" y="119423"/>
                <a:pt x="1616084" y="93207"/>
                <a:pt x="1608681" y="185738"/>
              </a:cubicBezTo>
              <a:cubicBezTo>
                <a:pt x="1607264" y="203450"/>
                <a:pt x="1599885" y="221649"/>
                <a:pt x="1594393" y="238125"/>
              </a:cubicBezTo>
              <a:cubicBezTo>
                <a:pt x="1589619" y="252447"/>
                <a:pt x="1590366" y="254389"/>
                <a:pt x="1580106" y="266700"/>
              </a:cubicBezTo>
              <a:cubicBezTo>
                <a:pt x="1556837" y="294622"/>
                <a:pt x="1575615" y="269105"/>
                <a:pt x="1551531" y="290513"/>
              </a:cubicBezTo>
              <a:cubicBezTo>
                <a:pt x="1541463" y="299462"/>
                <a:pt x="1534164" y="311616"/>
                <a:pt x="1522956" y="319088"/>
              </a:cubicBezTo>
              <a:cubicBezTo>
                <a:pt x="1487481" y="342737"/>
                <a:pt x="1531051" y="312342"/>
                <a:pt x="1494381" y="342900"/>
              </a:cubicBezTo>
              <a:cubicBezTo>
                <a:pt x="1489984" y="346564"/>
                <a:pt x="1484490" y="348761"/>
                <a:pt x="1480093" y="352425"/>
              </a:cubicBezTo>
              <a:cubicBezTo>
                <a:pt x="1474919" y="356737"/>
                <a:pt x="1470920" y="362330"/>
                <a:pt x="1465806" y="366713"/>
              </a:cubicBezTo>
              <a:cubicBezTo>
                <a:pt x="1459780" y="371879"/>
                <a:pt x="1452783" y="375834"/>
                <a:pt x="1446756" y="381000"/>
              </a:cubicBezTo>
              <a:cubicBezTo>
                <a:pt x="1441642" y="385383"/>
                <a:pt x="1437642" y="390976"/>
                <a:pt x="1432468" y="395288"/>
              </a:cubicBezTo>
              <a:cubicBezTo>
                <a:pt x="1428071" y="398952"/>
                <a:pt x="1422578" y="401149"/>
                <a:pt x="1418181" y="404813"/>
              </a:cubicBezTo>
              <a:cubicBezTo>
                <a:pt x="1406067" y="414908"/>
                <a:pt x="1404210" y="422366"/>
                <a:pt x="1389606" y="428625"/>
              </a:cubicBezTo>
              <a:cubicBezTo>
                <a:pt x="1383590" y="431203"/>
                <a:pt x="1376906" y="431800"/>
                <a:pt x="1370556" y="433388"/>
              </a:cubicBezTo>
              <a:cubicBezTo>
                <a:pt x="1324975" y="478966"/>
                <a:pt x="1383335" y="424868"/>
                <a:pt x="1341981" y="452438"/>
              </a:cubicBezTo>
              <a:cubicBezTo>
                <a:pt x="1336377" y="456174"/>
                <a:pt x="1333174" y="462810"/>
                <a:pt x="1327693" y="466725"/>
              </a:cubicBezTo>
              <a:cubicBezTo>
                <a:pt x="1294308" y="490570"/>
                <a:pt x="1322339" y="465466"/>
                <a:pt x="1294356" y="481013"/>
              </a:cubicBezTo>
              <a:cubicBezTo>
                <a:pt x="1284349" y="486573"/>
                <a:pt x="1275306" y="493713"/>
                <a:pt x="1265781" y="500063"/>
              </a:cubicBezTo>
              <a:lnTo>
                <a:pt x="1222918" y="528638"/>
              </a:lnTo>
              <a:cubicBezTo>
                <a:pt x="1211146" y="536485"/>
                <a:pt x="1202282" y="538692"/>
                <a:pt x="1189581" y="542925"/>
              </a:cubicBezTo>
              <a:cubicBezTo>
                <a:pt x="1140146" y="575881"/>
                <a:pt x="1216680" y="525713"/>
                <a:pt x="1156243" y="561975"/>
              </a:cubicBezTo>
              <a:cubicBezTo>
                <a:pt x="1115741" y="586276"/>
                <a:pt x="1142479" y="577322"/>
                <a:pt x="1108618" y="585788"/>
              </a:cubicBezTo>
              <a:cubicBezTo>
                <a:pt x="1051893" y="628331"/>
                <a:pt x="1124019" y="578088"/>
                <a:pt x="1070518" y="604838"/>
              </a:cubicBezTo>
              <a:cubicBezTo>
                <a:pt x="1063419" y="608388"/>
                <a:pt x="1058567" y="615575"/>
                <a:pt x="1051468" y="619125"/>
              </a:cubicBezTo>
              <a:cubicBezTo>
                <a:pt x="1045614" y="622052"/>
                <a:pt x="1038547" y="621590"/>
                <a:pt x="1032418" y="623888"/>
              </a:cubicBezTo>
              <a:cubicBezTo>
                <a:pt x="1025771" y="626381"/>
                <a:pt x="1019894" y="630616"/>
                <a:pt x="1013368" y="633413"/>
              </a:cubicBezTo>
              <a:cubicBezTo>
                <a:pt x="1008754" y="635390"/>
                <a:pt x="1003695" y="636198"/>
                <a:pt x="999081" y="638175"/>
              </a:cubicBezTo>
              <a:cubicBezTo>
                <a:pt x="992555" y="640972"/>
                <a:pt x="986195" y="644178"/>
                <a:pt x="980031" y="647700"/>
              </a:cubicBezTo>
              <a:cubicBezTo>
                <a:pt x="975061" y="650540"/>
                <a:pt x="970974" y="654900"/>
                <a:pt x="965743" y="657225"/>
              </a:cubicBezTo>
              <a:cubicBezTo>
                <a:pt x="956568" y="661303"/>
                <a:pt x="937168" y="666750"/>
                <a:pt x="937168" y="666750"/>
              </a:cubicBezTo>
              <a:cubicBezTo>
                <a:pt x="932406" y="669925"/>
                <a:pt x="928000" y="673715"/>
                <a:pt x="922881" y="676275"/>
              </a:cubicBezTo>
              <a:cubicBezTo>
                <a:pt x="918391" y="678520"/>
                <a:pt x="912982" y="678600"/>
                <a:pt x="908593" y="681038"/>
              </a:cubicBezTo>
              <a:cubicBezTo>
                <a:pt x="859468" y="708330"/>
                <a:pt x="898058" y="694075"/>
                <a:pt x="865731" y="704850"/>
              </a:cubicBezTo>
              <a:cubicBezTo>
                <a:pt x="824782" y="732148"/>
                <a:pt x="876592" y="699419"/>
                <a:pt x="837156" y="719138"/>
              </a:cubicBezTo>
              <a:cubicBezTo>
                <a:pt x="832036" y="721698"/>
                <a:pt x="828099" y="726338"/>
                <a:pt x="822868" y="728663"/>
              </a:cubicBezTo>
              <a:cubicBezTo>
                <a:pt x="813693" y="732741"/>
                <a:pt x="802647" y="732619"/>
                <a:pt x="794293" y="738188"/>
              </a:cubicBezTo>
              <a:cubicBezTo>
                <a:pt x="775829" y="750498"/>
                <a:pt x="785436" y="745903"/>
                <a:pt x="765718" y="752475"/>
              </a:cubicBezTo>
              <a:cubicBezTo>
                <a:pt x="760956" y="755650"/>
                <a:pt x="756661" y="759675"/>
                <a:pt x="751431" y="762000"/>
              </a:cubicBezTo>
              <a:cubicBezTo>
                <a:pt x="742256" y="766078"/>
                <a:pt x="732381" y="768350"/>
                <a:pt x="722856" y="771525"/>
              </a:cubicBezTo>
              <a:lnTo>
                <a:pt x="708568" y="776288"/>
              </a:lnTo>
              <a:cubicBezTo>
                <a:pt x="703138" y="778098"/>
                <a:pt x="699511" y="783488"/>
                <a:pt x="694281" y="785813"/>
              </a:cubicBezTo>
              <a:cubicBezTo>
                <a:pt x="685106" y="789891"/>
                <a:pt x="675231" y="792163"/>
                <a:pt x="665706" y="795338"/>
              </a:cubicBezTo>
              <a:lnTo>
                <a:pt x="637131" y="804863"/>
              </a:lnTo>
              <a:lnTo>
                <a:pt x="622843" y="809625"/>
              </a:lnTo>
              <a:cubicBezTo>
                <a:pt x="618081" y="812800"/>
                <a:pt x="613675" y="816590"/>
                <a:pt x="608556" y="819150"/>
              </a:cubicBezTo>
              <a:cubicBezTo>
                <a:pt x="600549" y="823154"/>
                <a:pt x="582853" y="826384"/>
                <a:pt x="575218" y="828675"/>
              </a:cubicBezTo>
              <a:cubicBezTo>
                <a:pt x="506880" y="849176"/>
                <a:pt x="592035" y="826852"/>
                <a:pt x="508543" y="847725"/>
              </a:cubicBezTo>
              <a:cubicBezTo>
                <a:pt x="498643" y="850200"/>
                <a:pt x="485310" y="856953"/>
                <a:pt x="475206" y="857250"/>
              </a:cubicBezTo>
              <a:cubicBezTo>
                <a:pt x="427602" y="858650"/>
                <a:pt x="365668" y="858838"/>
                <a:pt x="337093" y="857250"/>
              </a:cubicBezTo>
              <a:close/>
            </a:path>
          </a:pathLst>
        </a:custGeom>
        <a:noFill xmlns:a="http://schemas.openxmlformats.org/drawingml/2006/main"/>
        <a:ln xmlns:a="http://schemas.openxmlformats.org/drawingml/2006/main"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rtlCol="0" anchor="ctr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0.53629</cdr:x>
      <cdr:y>0.35431</cdr:y>
    </cdr:from>
    <cdr:to>
      <cdr:x>0.86491</cdr:x>
      <cdr:y>0.80818</cdr:y>
    </cdr:to>
    <cdr:sp macro="" textlink="">
      <cdr:nvSpPr>
        <cdr:cNvPr id="16" name="Freihandform 15"/>
        <cdr:cNvSpPr/>
      </cdr:nvSpPr>
      <cdr:spPr bwMode="auto">
        <a:xfrm xmlns:a="http://schemas.openxmlformats.org/drawingml/2006/main">
          <a:off x="3073400" y="1435100"/>
          <a:ext cx="1883274" cy="1820664"/>
        </a:xfrm>
        <a:custGeom xmlns:a="http://schemas.openxmlformats.org/drawingml/2006/main">
          <a:avLst/>
          <a:gdLst>
            <a:gd name="connsiteX0" fmla="*/ 452437 w 1881187"/>
            <a:gd name="connsiteY0" fmla="*/ 1662112 h 1785083"/>
            <a:gd name="connsiteX1" fmla="*/ 423862 w 1881187"/>
            <a:gd name="connsiteY1" fmla="*/ 1647825 h 1785083"/>
            <a:gd name="connsiteX2" fmla="*/ 409575 w 1881187"/>
            <a:gd name="connsiteY2" fmla="*/ 1643062 h 1785083"/>
            <a:gd name="connsiteX3" fmla="*/ 395287 w 1881187"/>
            <a:gd name="connsiteY3" fmla="*/ 1633537 h 1785083"/>
            <a:gd name="connsiteX4" fmla="*/ 361950 w 1881187"/>
            <a:gd name="connsiteY4" fmla="*/ 1619250 h 1785083"/>
            <a:gd name="connsiteX5" fmla="*/ 333375 w 1881187"/>
            <a:gd name="connsiteY5" fmla="*/ 1595437 h 1785083"/>
            <a:gd name="connsiteX6" fmla="*/ 290512 w 1881187"/>
            <a:gd name="connsiteY6" fmla="*/ 1571625 h 1785083"/>
            <a:gd name="connsiteX7" fmla="*/ 252412 w 1881187"/>
            <a:gd name="connsiteY7" fmla="*/ 1538287 h 1785083"/>
            <a:gd name="connsiteX8" fmla="*/ 238125 w 1881187"/>
            <a:gd name="connsiteY8" fmla="*/ 1528762 h 1785083"/>
            <a:gd name="connsiteX9" fmla="*/ 219075 w 1881187"/>
            <a:gd name="connsiteY9" fmla="*/ 1504950 h 1785083"/>
            <a:gd name="connsiteX10" fmla="*/ 209550 w 1881187"/>
            <a:gd name="connsiteY10" fmla="*/ 1490662 h 1785083"/>
            <a:gd name="connsiteX11" fmla="*/ 195262 w 1881187"/>
            <a:gd name="connsiteY11" fmla="*/ 1476375 h 1785083"/>
            <a:gd name="connsiteX12" fmla="*/ 176212 w 1881187"/>
            <a:gd name="connsiteY12" fmla="*/ 1447800 h 1785083"/>
            <a:gd name="connsiteX13" fmla="*/ 147637 w 1881187"/>
            <a:gd name="connsiteY13" fmla="*/ 1419225 h 1785083"/>
            <a:gd name="connsiteX14" fmla="*/ 128587 w 1881187"/>
            <a:gd name="connsiteY14" fmla="*/ 1390650 h 1785083"/>
            <a:gd name="connsiteX15" fmla="*/ 119062 w 1881187"/>
            <a:gd name="connsiteY15" fmla="*/ 1376362 h 1785083"/>
            <a:gd name="connsiteX16" fmla="*/ 100012 w 1881187"/>
            <a:gd name="connsiteY16" fmla="*/ 1343025 h 1785083"/>
            <a:gd name="connsiteX17" fmla="*/ 90487 w 1881187"/>
            <a:gd name="connsiteY17" fmla="*/ 1323975 h 1785083"/>
            <a:gd name="connsiteX18" fmla="*/ 85725 w 1881187"/>
            <a:gd name="connsiteY18" fmla="*/ 1304925 h 1785083"/>
            <a:gd name="connsiteX19" fmla="*/ 76200 w 1881187"/>
            <a:gd name="connsiteY19" fmla="*/ 1290637 h 1785083"/>
            <a:gd name="connsiteX20" fmla="*/ 66675 w 1881187"/>
            <a:gd name="connsiteY20" fmla="*/ 1271587 h 1785083"/>
            <a:gd name="connsiteX21" fmla="*/ 61912 w 1881187"/>
            <a:gd name="connsiteY21" fmla="*/ 1247775 h 1785083"/>
            <a:gd name="connsiteX22" fmla="*/ 52387 w 1881187"/>
            <a:gd name="connsiteY22" fmla="*/ 1214437 h 1785083"/>
            <a:gd name="connsiteX23" fmla="*/ 42862 w 1881187"/>
            <a:gd name="connsiteY23" fmla="*/ 1152525 h 1785083"/>
            <a:gd name="connsiteX24" fmla="*/ 38100 w 1881187"/>
            <a:gd name="connsiteY24" fmla="*/ 1138237 h 1785083"/>
            <a:gd name="connsiteX25" fmla="*/ 33337 w 1881187"/>
            <a:gd name="connsiteY25" fmla="*/ 1119187 h 1785083"/>
            <a:gd name="connsiteX26" fmla="*/ 23812 w 1881187"/>
            <a:gd name="connsiteY26" fmla="*/ 1081087 h 1785083"/>
            <a:gd name="connsiteX27" fmla="*/ 9525 w 1881187"/>
            <a:gd name="connsiteY27" fmla="*/ 990600 h 1785083"/>
            <a:gd name="connsiteX28" fmla="*/ 0 w 1881187"/>
            <a:gd name="connsiteY28" fmla="*/ 928687 h 1785083"/>
            <a:gd name="connsiteX29" fmla="*/ 4762 w 1881187"/>
            <a:gd name="connsiteY29" fmla="*/ 661987 h 1785083"/>
            <a:gd name="connsiteX30" fmla="*/ 19050 w 1881187"/>
            <a:gd name="connsiteY30" fmla="*/ 614362 h 1785083"/>
            <a:gd name="connsiteX31" fmla="*/ 33337 w 1881187"/>
            <a:gd name="connsiteY31" fmla="*/ 561975 h 1785083"/>
            <a:gd name="connsiteX32" fmla="*/ 42862 w 1881187"/>
            <a:gd name="connsiteY32" fmla="*/ 523875 h 1785083"/>
            <a:gd name="connsiteX33" fmla="*/ 47625 w 1881187"/>
            <a:gd name="connsiteY33" fmla="*/ 509587 h 1785083"/>
            <a:gd name="connsiteX34" fmla="*/ 52387 w 1881187"/>
            <a:gd name="connsiteY34" fmla="*/ 490537 h 1785083"/>
            <a:gd name="connsiteX35" fmla="*/ 57150 w 1881187"/>
            <a:gd name="connsiteY35" fmla="*/ 476250 h 1785083"/>
            <a:gd name="connsiteX36" fmla="*/ 61912 w 1881187"/>
            <a:gd name="connsiteY36" fmla="*/ 457200 h 1785083"/>
            <a:gd name="connsiteX37" fmla="*/ 71437 w 1881187"/>
            <a:gd name="connsiteY37" fmla="*/ 428625 h 1785083"/>
            <a:gd name="connsiteX38" fmla="*/ 80962 w 1881187"/>
            <a:gd name="connsiteY38" fmla="*/ 400050 h 1785083"/>
            <a:gd name="connsiteX39" fmla="*/ 90487 w 1881187"/>
            <a:gd name="connsiteY39" fmla="*/ 385762 h 1785083"/>
            <a:gd name="connsiteX40" fmla="*/ 104775 w 1881187"/>
            <a:gd name="connsiteY40" fmla="*/ 357187 h 1785083"/>
            <a:gd name="connsiteX41" fmla="*/ 119062 w 1881187"/>
            <a:gd name="connsiteY41" fmla="*/ 328612 h 1785083"/>
            <a:gd name="connsiteX42" fmla="*/ 133350 w 1881187"/>
            <a:gd name="connsiteY42" fmla="*/ 300037 h 1785083"/>
            <a:gd name="connsiteX43" fmla="*/ 152400 w 1881187"/>
            <a:gd name="connsiteY43" fmla="*/ 257175 h 1785083"/>
            <a:gd name="connsiteX44" fmla="*/ 166687 w 1881187"/>
            <a:gd name="connsiteY44" fmla="*/ 228600 h 1785083"/>
            <a:gd name="connsiteX45" fmla="*/ 180975 w 1881187"/>
            <a:gd name="connsiteY45" fmla="*/ 219075 h 1785083"/>
            <a:gd name="connsiteX46" fmla="*/ 190500 w 1881187"/>
            <a:gd name="connsiteY46" fmla="*/ 204787 h 1785083"/>
            <a:gd name="connsiteX47" fmla="*/ 204787 w 1881187"/>
            <a:gd name="connsiteY47" fmla="*/ 195262 h 1785083"/>
            <a:gd name="connsiteX48" fmla="*/ 219075 w 1881187"/>
            <a:gd name="connsiteY48" fmla="*/ 180975 h 1785083"/>
            <a:gd name="connsiteX49" fmla="*/ 233362 w 1881187"/>
            <a:gd name="connsiteY49" fmla="*/ 171450 h 1785083"/>
            <a:gd name="connsiteX50" fmla="*/ 261937 w 1881187"/>
            <a:gd name="connsiteY50" fmla="*/ 152400 h 1785083"/>
            <a:gd name="connsiteX51" fmla="*/ 290512 w 1881187"/>
            <a:gd name="connsiteY51" fmla="*/ 128587 h 1785083"/>
            <a:gd name="connsiteX52" fmla="*/ 304800 w 1881187"/>
            <a:gd name="connsiteY52" fmla="*/ 123825 h 1785083"/>
            <a:gd name="connsiteX53" fmla="*/ 347662 w 1881187"/>
            <a:gd name="connsiteY53" fmla="*/ 100012 h 1785083"/>
            <a:gd name="connsiteX54" fmla="*/ 366712 w 1881187"/>
            <a:gd name="connsiteY54" fmla="*/ 85725 h 1785083"/>
            <a:gd name="connsiteX55" fmla="*/ 381000 w 1881187"/>
            <a:gd name="connsiteY55" fmla="*/ 80962 h 1785083"/>
            <a:gd name="connsiteX56" fmla="*/ 400050 w 1881187"/>
            <a:gd name="connsiteY56" fmla="*/ 71437 h 1785083"/>
            <a:gd name="connsiteX57" fmla="*/ 419100 w 1881187"/>
            <a:gd name="connsiteY57" fmla="*/ 66675 h 1785083"/>
            <a:gd name="connsiteX58" fmla="*/ 466725 w 1881187"/>
            <a:gd name="connsiteY58" fmla="*/ 57150 h 1785083"/>
            <a:gd name="connsiteX59" fmla="*/ 514350 w 1881187"/>
            <a:gd name="connsiteY59" fmla="*/ 47625 h 1785083"/>
            <a:gd name="connsiteX60" fmla="*/ 538162 w 1881187"/>
            <a:gd name="connsiteY60" fmla="*/ 42862 h 1785083"/>
            <a:gd name="connsiteX61" fmla="*/ 581025 w 1881187"/>
            <a:gd name="connsiteY61" fmla="*/ 38100 h 1785083"/>
            <a:gd name="connsiteX62" fmla="*/ 604837 w 1881187"/>
            <a:gd name="connsiteY62" fmla="*/ 33337 h 1785083"/>
            <a:gd name="connsiteX63" fmla="*/ 638175 w 1881187"/>
            <a:gd name="connsiteY63" fmla="*/ 28575 h 1785083"/>
            <a:gd name="connsiteX64" fmla="*/ 700087 w 1881187"/>
            <a:gd name="connsiteY64" fmla="*/ 19050 h 1785083"/>
            <a:gd name="connsiteX65" fmla="*/ 747712 w 1881187"/>
            <a:gd name="connsiteY65" fmla="*/ 9525 h 1785083"/>
            <a:gd name="connsiteX66" fmla="*/ 823912 w 1881187"/>
            <a:gd name="connsiteY66" fmla="*/ 0 h 1785083"/>
            <a:gd name="connsiteX67" fmla="*/ 1081087 w 1881187"/>
            <a:gd name="connsiteY67" fmla="*/ 9525 h 1785083"/>
            <a:gd name="connsiteX68" fmla="*/ 1162050 w 1881187"/>
            <a:gd name="connsiteY68" fmla="*/ 19050 h 1785083"/>
            <a:gd name="connsiteX69" fmla="*/ 1185862 w 1881187"/>
            <a:gd name="connsiteY69" fmla="*/ 23812 h 1785083"/>
            <a:gd name="connsiteX70" fmla="*/ 1204912 w 1881187"/>
            <a:gd name="connsiteY70" fmla="*/ 33337 h 1785083"/>
            <a:gd name="connsiteX71" fmla="*/ 1219200 w 1881187"/>
            <a:gd name="connsiteY71" fmla="*/ 42862 h 1785083"/>
            <a:gd name="connsiteX72" fmla="*/ 1252537 w 1881187"/>
            <a:gd name="connsiteY72" fmla="*/ 52387 h 1785083"/>
            <a:gd name="connsiteX73" fmla="*/ 1295400 w 1881187"/>
            <a:gd name="connsiteY73" fmla="*/ 76200 h 1785083"/>
            <a:gd name="connsiteX74" fmla="*/ 1314450 w 1881187"/>
            <a:gd name="connsiteY74" fmla="*/ 80962 h 1785083"/>
            <a:gd name="connsiteX75" fmla="*/ 1343025 w 1881187"/>
            <a:gd name="connsiteY75" fmla="*/ 100012 h 1785083"/>
            <a:gd name="connsiteX76" fmla="*/ 1357312 w 1881187"/>
            <a:gd name="connsiteY76" fmla="*/ 104775 h 1785083"/>
            <a:gd name="connsiteX77" fmla="*/ 1390650 w 1881187"/>
            <a:gd name="connsiteY77" fmla="*/ 128587 h 1785083"/>
            <a:gd name="connsiteX78" fmla="*/ 1404937 w 1881187"/>
            <a:gd name="connsiteY78" fmla="*/ 138112 h 1785083"/>
            <a:gd name="connsiteX79" fmla="*/ 1438275 w 1881187"/>
            <a:gd name="connsiteY79" fmla="*/ 171450 h 1785083"/>
            <a:gd name="connsiteX80" fmla="*/ 1452562 w 1881187"/>
            <a:gd name="connsiteY80" fmla="*/ 180975 h 1785083"/>
            <a:gd name="connsiteX81" fmla="*/ 1481137 w 1881187"/>
            <a:gd name="connsiteY81" fmla="*/ 209550 h 1785083"/>
            <a:gd name="connsiteX82" fmla="*/ 1495425 w 1881187"/>
            <a:gd name="connsiteY82" fmla="*/ 223837 h 1785083"/>
            <a:gd name="connsiteX83" fmla="*/ 1509712 w 1881187"/>
            <a:gd name="connsiteY83" fmla="*/ 238125 h 1785083"/>
            <a:gd name="connsiteX84" fmla="*/ 1524000 w 1881187"/>
            <a:gd name="connsiteY84" fmla="*/ 247650 h 1785083"/>
            <a:gd name="connsiteX85" fmla="*/ 1566862 w 1881187"/>
            <a:gd name="connsiteY85" fmla="*/ 285750 h 1785083"/>
            <a:gd name="connsiteX86" fmla="*/ 1576387 w 1881187"/>
            <a:gd name="connsiteY86" fmla="*/ 300037 h 1785083"/>
            <a:gd name="connsiteX87" fmla="*/ 1595437 w 1881187"/>
            <a:gd name="connsiteY87" fmla="*/ 314325 h 1785083"/>
            <a:gd name="connsiteX88" fmla="*/ 1609725 w 1881187"/>
            <a:gd name="connsiteY88" fmla="*/ 328612 h 1785083"/>
            <a:gd name="connsiteX89" fmla="*/ 1628775 w 1881187"/>
            <a:gd name="connsiteY89" fmla="*/ 342900 h 1785083"/>
            <a:gd name="connsiteX90" fmla="*/ 1662112 w 1881187"/>
            <a:gd name="connsiteY90" fmla="*/ 381000 h 1785083"/>
            <a:gd name="connsiteX91" fmla="*/ 1690687 w 1881187"/>
            <a:gd name="connsiteY91" fmla="*/ 409575 h 1785083"/>
            <a:gd name="connsiteX92" fmla="*/ 1724025 w 1881187"/>
            <a:gd name="connsiteY92" fmla="*/ 452437 h 1785083"/>
            <a:gd name="connsiteX93" fmla="*/ 1733550 w 1881187"/>
            <a:gd name="connsiteY93" fmla="*/ 481012 h 1785083"/>
            <a:gd name="connsiteX94" fmla="*/ 1747837 w 1881187"/>
            <a:gd name="connsiteY94" fmla="*/ 500062 h 1785083"/>
            <a:gd name="connsiteX95" fmla="*/ 1776412 w 1881187"/>
            <a:gd name="connsiteY95" fmla="*/ 547687 h 1785083"/>
            <a:gd name="connsiteX96" fmla="*/ 1795462 w 1881187"/>
            <a:gd name="connsiteY96" fmla="*/ 576262 h 1785083"/>
            <a:gd name="connsiteX97" fmla="*/ 1800225 w 1881187"/>
            <a:gd name="connsiteY97" fmla="*/ 590550 h 1785083"/>
            <a:gd name="connsiteX98" fmla="*/ 1819275 w 1881187"/>
            <a:gd name="connsiteY98" fmla="*/ 619125 h 1785083"/>
            <a:gd name="connsiteX99" fmla="*/ 1824037 w 1881187"/>
            <a:gd name="connsiteY99" fmla="*/ 633412 h 1785083"/>
            <a:gd name="connsiteX100" fmla="*/ 1833562 w 1881187"/>
            <a:gd name="connsiteY100" fmla="*/ 647700 h 1785083"/>
            <a:gd name="connsiteX101" fmla="*/ 1838325 w 1881187"/>
            <a:gd name="connsiteY101" fmla="*/ 671512 h 1785083"/>
            <a:gd name="connsiteX102" fmla="*/ 1847850 w 1881187"/>
            <a:gd name="connsiteY102" fmla="*/ 700087 h 1785083"/>
            <a:gd name="connsiteX103" fmla="*/ 1862137 w 1881187"/>
            <a:gd name="connsiteY103" fmla="*/ 742950 h 1785083"/>
            <a:gd name="connsiteX104" fmla="*/ 1871662 w 1881187"/>
            <a:gd name="connsiteY104" fmla="*/ 800100 h 1785083"/>
            <a:gd name="connsiteX105" fmla="*/ 1876425 w 1881187"/>
            <a:gd name="connsiteY105" fmla="*/ 819150 h 1785083"/>
            <a:gd name="connsiteX106" fmla="*/ 1881187 w 1881187"/>
            <a:gd name="connsiteY106" fmla="*/ 866775 h 1785083"/>
            <a:gd name="connsiteX107" fmla="*/ 1876425 w 1881187"/>
            <a:gd name="connsiteY107" fmla="*/ 966787 h 1785083"/>
            <a:gd name="connsiteX108" fmla="*/ 1871662 w 1881187"/>
            <a:gd name="connsiteY108" fmla="*/ 1000125 h 1785083"/>
            <a:gd name="connsiteX109" fmla="*/ 1866900 w 1881187"/>
            <a:gd name="connsiteY109" fmla="*/ 1042987 h 1785083"/>
            <a:gd name="connsiteX110" fmla="*/ 1852612 w 1881187"/>
            <a:gd name="connsiteY110" fmla="*/ 1171575 h 1785083"/>
            <a:gd name="connsiteX111" fmla="*/ 1843087 w 1881187"/>
            <a:gd name="connsiteY111" fmla="*/ 1209675 h 1785083"/>
            <a:gd name="connsiteX112" fmla="*/ 1838325 w 1881187"/>
            <a:gd name="connsiteY112" fmla="*/ 1228725 h 1785083"/>
            <a:gd name="connsiteX113" fmla="*/ 1828800 w 1881187"/>
            <a:gd name="connsiteY113" fmla="*/ 1243012 h 1785083"/>
            <a:gd name="connsiteX114" fmla="*/ 1819275 w 1881187"/>
            <a:gd name="connsiteY114" fmla="*/ 1271587 h 1785083"/>
            <a:gd name="connsiteX115" fmla="*/ 1814512 w 1881187"/>
            <a:gd name="connsiteY115" fmla="*/ 1285875 h 1785083"/>
            <a:gd name="connsiteX116" fmla="*/ 1795462 w 1881187"/>
            <a:gd name="connsiteY116" fmla="*/ 1323975 h 1785083"/>
            <a:gd name="connsiteX117" fmla="*/ 1790700 w 1881187"/>
            <a:gd name="connsiteY117" fmla="*/ 1343025 h 1785083"/>
            <a:gd name="connsiteX118" fmla="*/ 1781175 w 1881187"/>
            <a:gd name="connsiteY118" fmla="*/ 1371600 h 1785083"/>
            <a:gd name="connsiteX119" fmla="*/ 1771650 w 1881187"/>
            <a:gd name="connsiteY119" fmla="*/ 1400175 h 1785083"/>
            <a:gd name="connsiteX120" fmla="*/ 1766887 w 1881187"/>
            <a:gd name="connsiteY120" fmla="*/ 1419225 h 1785083"/>
            <a:gd name="connsiteX121" fmla="*/ 1752600 w 1881187"/>
            <a:gd name="connsiteY121" fmla="*/ 1462087 h 1785083"/>
            <a:gd name="connsiteX122" fmla="*/ 1743075 w 1881187"/>
            <a:gd name="connsiteY122" fmla="*/ 1476375 h 1785083"/>
            <a:gd name="connsiteX123" fmla="*/ 1738312 w 1881187"/>
            <a:gd name="connsiteY123" fmla="*/ 1490662 h 1785083"/>
            <a:gd name="connsiteX124" fmla="*/ 1724025 w 1881187"/>
            <a:gd name="connsiteY124" fmla="*/ 1500187 h 1785083"/>
            <a:gd name="connsiteX125" fmla="*/ 1700212 w 1881187"/>
            <a:gd name="connsiteY125" fmla="*/ 1524000 h 1785083"/>
            <a:gd name="connsiteX126" fmla="*/ 1690687 w 1881187"/>
            <a:gd name="connsiteY126" fmla="*/ 1538287 h 1785083"/>
            <a:gd name="connsiteX127" fmla="*/ 1662112 w 1881187"/>
            <a:gd name="connsiteY127" fmla="*/ 1562100 h 1785083"/>
            <a:gd name="connsiteX128" fmla="*/ 1619250 w 1881187"/>
            <a:gd name="connsiteY128" fmla="*/ 1609725 h 1785083"/>
            <a:gd name="connsiteX129" fmla="*/ 1604962 w 1881187"/>
            <a:gd name="connsiteY129" fmla="*/ 1624012 h 1785083"/>
            <a:gd name="connsiteX130" fmla="*/ 1590675 w 1881187"/>
            <a:gd name="connsiteY130" fmla="*/ 1638300 h 1785083"/>
            <a:gd name="connsiteX131" fmla="*/ 1576387 w 1881187"/>
            <a:gd name="connsiteY131" fmla="*/ 1647825 h 1785083"/>
            <a:gd name="connsiteX132" fmla="*/ 1562100 w 1881187"/>
            <a:gd name="connsiteY132" fmla="*/ 1662112 h 1785083"/>
            <a:gd name="connsiteX133" fmla="*/ 1538287 w 1881187"/>
            <a:gd name="connsiteY133" fmla="*/ 1676400 h 1785083"/>
            <a:gd name="connsiteX134" fmla="*/ 1524000 w 1881187"/>
            <a:gd name="connsiteY134" fmla="*/ 1685925 h 1785083"/>
            <a:gd name="connsiteX135" fmla="*/ 1485900 w 1881187"/>
            <a:gd name="connsiteY135" fmla="*/ 1695450 h 1785083"/>
            <a:gd name="connsiteX136" fmla="*/ 1443037 w 1881187"/>
            <a:gd name="connsiteY136" fmla="*/ 1714500 h 1785083"/>
            <a:gd name="connsiteX137" fmla="*/ 1428750 w 1881187"/>
            <a:gd name="connsiteY137" fmla="*/ 1719262 h 1785083"/>
            <a:gd name="connsiteX138" fmla="*/ 1414462 w 1881187"/>
            <a:gd name="connsiteY138" fmla="*/ 1728787 h 1785083"/>
            <a:gd name="connsiteX139" fmla="*/ 1385887 w 1881187"/>
            <a:gd name="connsiteY139" fmla="*/ 1738312 h 1785083"/>
            <a:gd name="connsiteX140" fmla="*/ 1371600 w 1881187"/>
            <a:gd name="connsiteY140" fmla="*/ 1743075 h 1785083"/>
            <a:gd name="connsiteX141" fmla="*/ 1357312 w 1881187"/>
            <a:gd name="connsiteY141" fmla="*/ 1747837 h 1785083"/>
            <a:gd name="connsiteX142" fmla="*/ 1100137 w 1881187"/>
            <a:gd name="connsiteY142" fmla="*/ 1762125 h 1785083"/>
            <a:gd name="connsiteX143" fmla="*/ 728662 w 1881187"/>
            <a:gd name="connsiteY143" fmla="*/ 1762125 h 1785083"/>
            <a:gd name="connsiteX144" fmla="*/ 700087 w 1881187"/>
            <a:gd name="connsiteY144" fmla="*/ 1752600 h 1785083"/>
            <a:gd name="connsiteX145" fmla="*/ 642937 w 1881187"/>
            <a:gd name="connsiteY145" fmla="*/ 1733550 h 1785083"/>
            <a:gd name="connsiteX146" fmla="*/ 614362 w 1881187"/>
            <a:gd name="connsiteY146" fmla="*/ 1728787 h 1785083"/>
            <a:gd name="connsiteX147" fmla="*/ 600075 w 1881187"/>
            <a:gd name="connsiteY147" fmla="*/ 1724025 h 1785083"/>
            <a:gd name="connsiteX148" fmla="*/ 547687 w 1881187"/>
            <a:gd name="connsiteY148" fmla="*/ 1714500 h 1785083"/>
            <a:gd name="connsiteX149" fmla="*/ 519112 w 1881187"/>
            <a:gd name="connsiteY149" fmla="*/ 1700212 h 1785083"/>
            <a:gd name="connsiteX150" fmla="*/ 504825 w 1881187"/>
            <a:gd name="connsiteY150" fmla="*/ 1695450 h 1785083"/>
            <a:gd name="connsiteX151" fmla="*/ 490537 w 1881187"/>
            <a:gd name="connsiteY151" fmla="*/ 1685925 h 1785083"/>
            <a:gd name="connsiteX152" fmla="*/ 461962 w 1881187"/>
            <a:gd name="connsiteY152" fmla="*/ 1676400 h 1785083"/>
            <a:gd name="connsiteX153" fmla="*/ 452437 w 1881187"/>
            <a:gd name="connsiteY153" fmla="*/ 1662112 h 17850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</a:cxnLst>
          <a:rect l="l" t="t" r="r" b="b"/>
          <a:pathLst>
            <a:path w="1881187" h="1785083">
              <a:moveTo>
                <a:pt x="452437" y="1662112"/>
              </a:moveTo>
              <a:cubicBezTo>
                <a:pt x="446087" y="1657350"/>
                <a:pt x="460783" y="1666286"/>
                <a:pt x="423862" y="1647825"/>
              </a:cubicBezTo>
              <a:cubicBezTo>
                <a:pt x="419372" y="1645580"/>
                <a:pt x="414065" y="1645307"/>
                <a:pt x="409575" y="1643062"/>
              </a:cubicBezTo>
              <a:cubicBezTo>
                <a:pt x="404455" y="1640502"/>
                <a:pt x="400257" y="1636377"/>
                <a:pt x="395287" y="1633537"/>
              </a:cubicBezTo>
              <a:cubicBezTo>
                <a:pt x="378808" y="1624120"/>
                <a:pt x="377980" y="1624593"/>
                <a:pt x="361950" y="1619250"/>
              </a:cubicBezTo>
              <a:cubicBezTo>
                <a:pt x="310900" y="1585218"/>
                <a:pt x="388371" y="1638213"/>
                <a:pt x="333375" y="1595437"/>
              </a:cubicBezTo>
              <a:cubicBezTo>
                <a:pt x="308811" y="1576331"/>
                <a:pt x="312069" y="1578810"/>
                <a:pt x="290512" y="1571625"/>
              </a:cubicBezTo>
              <a:cubicBezTo>
                <a:pt x="274637" y="1547812"/>
                <a:pt x="285750" y="1560513"/>
                <a:pt x="252412" y="1538287"/>
              </a:cubicBezTo>
              <a:lnTo>
                <a:pt x="238125" y="1528762"/>
              </a:lnTo>
              <a:cubicBezTo>
                <a:pt x="228852" y="1500947"/>
                <a:pt x="240617" y="1526493"/>
                <a:pt x="219075" y="1504950"/>
              </a:cubicBezTo>
              <a:cubicBezTo>
                <a:pt x="215028" y="1500902"/>
                <a:pt x="213214" y="1495059"/>
                <a:pt x="209550" y="1490662"/>
              </a:cubicBezTo>
              <a:cubicBezTo>
                <a:pt x="205238" y="1485488"/>
                <a:pt x="199397" y="1481691"/>
                <a:pt x="195262" y="1476375"/>
              </a:cubicBezTo>
              <a:cubicBezTo>
                <a:pt x="188234" y="1467339"/>
                <a:pt x="184307" y="1455895"/>
                <a:pt x="176212" y="1447800"/>
              </a:cubicBezTo>
              <a:cubicBezTo>
                <a:pt x="166687" y="1438275"/>
                <a:pt x="155109" y="1430433"/>
                <a:pt x="147637" y="1419225"/>
              </a:cubicBezTo>
              <a:lnTo>
                <a:pt x="128587" y="1390650"/>
              </a:lnTo>
              <a:lnTo>
                <a:pt x="119062" y="1376362"/>
              </a:lnTo>
              <a:cubicBezTo>
                <a:pt x="109706" y="1348293"/>
                <a:pt x="120607" y="1375976"/>
                <a:pt x="100012" y="1343025"/>
              </a:cubicBezTo>
              <a:cubicBezTo>
                <a:pt x="96249" y="1337005"/>
                <a:pt x="93662" y="1330325"/>
                <a:pt x="90487" y="1323975"/>
              </a:cubicBezTo>
              <a:cubicBezTo>
                <a:pt x="88900" y="1317625"/>
                <a:pt x="88303" y="1310941"/>
                <a:pt x="85725" y="1304925"/>
              </a:cubicBezTo>
              <a:cubicBezTo>
                <a:pt x="83470" y="1299664"/>
                <a:pt x="79040" y="1295607"/>
                <a:pt x="76200" y="1290637"/>
              </a:cubicBezTo>
              <a:cubicBezTo>
                <a:pt x="72678" y="1284473"/>
                <a:pt x="69850" y="1277937"/>
                <a:pt x="66675" y="1271587"/>
              </a:cubicBezTo>
              <a:cubicBezTo>
                <a:pt x="65087" y="1263650"/>
                <a:pt x="63875" y="1255628"/>
                <a:pt x="61912" y="1247775"/>
              </a:cubicBezTo>
              <a:cubicBezTo>
                <a:pt x="55116" y="1220591"/>
                <a:pt x="58321" y="1247075"/>
                <a:pt x="52387" y="1214437"/>
              </a:cubicBezTo>
              <a:cubicBezTo>
                <a:pt x="48582" y="1193512"/>
                <a:pt x="47472" y="1173272"/>
                <a:pt x="42862" y="1152525"/>
              </a:cubicBezTo>
              <a:cubicBezTo>
                <a:pt x="41773" y="1147624"/>
                <a:pt x="39479" y="1143064"/>
                <a:pt x="38100" y="1138237"/>
              </a:cubicBezTo>
              <a:cubicBezTo>
                <a:pt x="36302" y="1131943"/>
                <a:pt x="35135" y="1125481"/>
                <a:pt x="33337" y="1119187"/>
              </a:cubicBezTo>
              <a:cubicBezTo>
                <a:pt x="25424" y="1091491"/>
                <a:pt x="30514" y="1119062"/>
                <a:pt x="23812" y="1081087"/>
              </a:cubicBezTo>
              <a:cubicBezTo>
                <a:pt x="18021" y="1048271"/>
                <a:pt x="13775" y="1022477"/>
                <a:pt x="9525" y="990600"/>
              </a:cubicBezTo>
              <a:cubicBezTo>
                <a:pt x="2606" y="938707"/>
                <a:pt x="8000" y="968694"/>
                <a:pt x="0" y="928687"/>
              </a:cubicBezTo>
              <a:cubicBezTo>
                <a:pt x="1587" y="839787"/>
                <a:pt x="1800" y="750852"/>
                <a:pt x="4762" y="661987"/>
              </a:cubicBezTo>
              <a:cubicBezTo>
                <a:pt x="5079" y="652487"/>
                <a:pt x="18011" y="619557"/>
                <a:pt x="19050" y="614362"/>
              </a:cubicBezTo>
              <a:cubicBezTo>
                <a:pt x="35520" y="532007"/>
                <a:pt x="9173" y="658632"/>
                <a:pt x="33337" y="561975"/>
              </a:cubicBezTo>
              <a:cubicBezTo>
                <a:pt x="36512" y="549275"/>
                <a:pt x="38722" y="536294"/>
                <a:pt x="42862" y="523875"/>
              </a:cubicBezTo>
              <a:cubicBezTo>
                <a:pt x="44450" y="519112"/>
                <a:pt x="46246" y="514414"/>
                <a:pt x="47625" y="509587"/>
              </a:cubicBezTo>
              <a:cubicBezTo>
                <a:pt x="49423" y="503293"/>
                <a:pt x="50589" y="496831"/>
                <a:pt x="52387" y="490537"/>
              </a:cubicBezTo>
              <a:cubicBezTo>
                <a:pt x="53766" y="485710"/>
                <a:pt x="55771" y="481077"/>
                <a:pt x="57150" y="476250"/>
              </a:cubicBezTo>
              <a:cubicBezTo>
                <a:pt x="58948" y="469956"/>
                <a:pt x="60031" y="463469"/>
                <a:pt x="61912" y="457200"/>
              </a:cubicBezTo>
              <a:cubicBezTo>
                <a:pt x="64797" y="447583"/>
                <a:pt x="68262" y="438150"/>
                <a:pt x="71437" y="428625"/>
              </a:cubicBezTo>
              <a:lnTo>
                <a:pt x="80962" y="400050"/>
              </a:lnTo>
              <a:cubicBezTo>
                <a:pt x="82772" y="394620"/>
                <a:pt x="87927" y="390882"/>
                <a:pt x="90487" y="385762"/>
              </a:cubicBezTo>
              <a:cubicBezTo>
                <a:pt x="110206" y="346326"/>
                <a:pt x="77477" y="398136"/>
                <a:pt x="104775" y="357187"/>
              </a:cubicBezTo>
              <a:cubicBezTo>
                <a:pt x="116742" y="321284"/>
                <a:pt x="100601" y="365533"/>
                <a:pt x="119062" y="328612"/>
              </a:cubicBezTo>
              <a:cubicBezTo>
                <a:pt x="138781" y="289176"/>
                <a:pt x="106052" y="340986"/>
                <a:pt x="133350" y="300037"/>
              </a:cubicBezTo>
              <a:cubicBezTo>
                <a:pt x="144685" y="266032"/>
                <a:pt x="137306" y="279816"/>
                <a:pt x="152400" y="257175"/>
              </a:cubicBezTo>
              <a:cubicBezTo>
                <a:pt x="156273" y="245554"/>
                <a:pt x="157454" y="237833"/>
                <a:pt x="166687" y="228600"/>
              </a:cubicBezTo>
              <a:cubicBezTo>
                <a:pt x="170735" y="224553"/>
                <a:pt x="176212" y="222250"/>
                <a:pt x="180975" y="219075"/>
              </a:cubicBezTo>
              <a:cubicBezTo>
                <a:pt x="184150" y="214312"/>
                <a:pt x="186453" y="208835"/>
                <a:pt x="190500" y="204787"/>
              </a:cubicBezTo>
              <a:cubicBezTo>
                <a:pt x="194547" y="200740"/>
                <a:pt x="200390" y="198926"/>
                <a:pt x="204787" y="195262"/>
              </a:cubicBezTo>
              <a:cubicBezTo>
                <a:pt x="209961" y="190950"/>
                <a:pt x="213901" y="185287"/>
                <a:pt x="219075" y="180975"/>
              </a:cubicBezTo>
              <a:cubicBezTo>
                <a:pt x="223472" y="177311"/>
                <a:pt x="228965" y="175114"/>
                <a:pt x="233362" y="171450"/>
              </a:cubicBezTo>
              <a:cubicBezTo>
                <a:pt x="257144" y="151631"/>
                <a:pt x="236830" y="160769"/>
                <a:pt x="261937" y="152400"/>
              </a:cubicBezTo>
              <a:cubicBezTo>
                <a:pt x="272468" y="141869"/>
                <a:pt x="277253" y="135216"/>
                <a:pt x="290512" y="128587"/>
              </a:cubicBezTo>
              <a:cubicBezTo>
                <a:pt x="295002" y="126342"/>
                <a:pt x="300037" y="125412"/>
                <a:pt x="304800" y="123825"/>
              </a:cubicBezTo>
              <a:cubicBezTo>
                <a:pt x="337552" y="101990"/>
                <a:pt x="322515" y="108396"/>
                <a:pt x="347662" y="100012"/>
              </a:cubicBezTo>
              <a:cubicBezTo>
                <a:pt x="354012" y="95250"/>
                <a:pt x="359820" y="89663"/>
                <a:pt x="366712" y="85725"/>
              </a:cubicBezTo>
              <a:cubicBezTo>
                <a:pt x="371071" y="83234"/>
                <a:pt x="376386" y="82940"/>
                <a:pt x="381000" y="80962"/>
              </a:cubicBezTo>
              <a:cubicBezTo>
                <a:pt x="387525" y="78165"/>
                <a:pt x="393402" y="73930"/>
                <a:pt x="400050" y="71437"/>
              </a:cubicBezTo>
              <a:cubicBezTo>
                <a:pt x="406179" y="69139"/>
                <a:pt x="412700" y="68046"/>
                <a:pt x="419100" y="66675"/>
              </a:cubicBezTo>
              <a:cubicBezTo>
                <a:pt x="434930" y="63283"/>
                <a:pt x="451019" y="61077"/>
                <a:pt x="466725" y="57150"/>
              </a:cubicBezTo>
              <a:cubicBezTo>
                <a:pt x="500425" y="48724"/>
                <a:pt x="471527" y="55411"/>
                <a:pt x="514350" y="47625"/>
              </a:cubicBezTo>
              <a:cubicBezTo>
                <a:pt x="522314" y="46177"/>
                <a:pt x="530149" y="44007"/>
                <a:pt x="538162" y="42862"/>
              </a:cubicBezTo>
              <a:cubicBezTo>
                <a:pt x="552393" y="40829"/>
                <a:pt x="566794" y="40133"/>
                <a:pt x="581025" y="38100"/>
              </a:cubicBezTo>
              <a:cubicBezTo>
                <a:pt x="589038" y="36955"/>
                <a:pt x="596853" y="34668"/>
                <a:pt x="604837" y="33337"/>
              </a:cubicBezTo>
              <a:cubicBezTo>
                <a:pt x="615910" y="31492"/>
                <a:pt x="627080" y="30282"/>
                <a:pt x="638175" y="28575"/>
              </a:cubicBezTo>
              <a:cubicBezTo>
                <a:pt x="724096" y="15356"/>
                <a:pt x="603399" y="32861"/>
                <a:pt x="700087" y="19050"/>
              </a:cubicBezTo>
              <a:cubicBezTo>
                <a:pt x="723976" y="11086"/>
                <a:pt x="711748" y="14216"/>
                <a:pt x="747712" y="9525"/>
              </a:cubicBezTo>
              <a:lnTo>
                <a:pt x="823912" y="0"/>
              </a:lnTo>
              <a:cubicBezTo>
                <a:pt x="909637" y="3175"/>
                <a:pt x="995729" y="990"/>
                <a:pt x="1081087" y="9525"/>
              </a:cubicBezTo>
              <a:cubicBezTo>
                <a:pt x="1114961" y="12912"/>
                <a:pt x="1130453" y="13784"/>
                <a:pt x="1162050" y="19050"/>
              </a:cubicBezTo>
              <a:cubicBezTo>
                <a:pt x="1170034" y="20381"/>
                <a:pt x="1177925" y="22225"/>
                <a:pt x="1185862" y="23812"/>
              </a:cubicBezTo>
              <a:cubicBezTo>
                <a:pt x="1192212" y="26987"/>
                <a:pt x="1198748" y="29815"/>
                <a:pt x="1204912" y="33337"/>
              </a:cubicBezTo>
              <a:cubicBezTo>
                <a:pt x="1209882" y="36177"/>
                <a:pt x="1213939" y="40607"/>
                <a:pt x="1219200" y="42862"/>
              </a:cubicBezTo>
              <a:cubicBezTo>
                <a:pt x="1240545" y="52010"/>
                <a:pt x="1234015" y="43126"/>
                <a:pt x="1252537" y="52387"/>
              </a:cubicBezTo>
              <a:cubicBezTo>
                <a:pt x="1270724" y="61480"/>
                <a:pt x="1277055" y="69321"/>
                <a:pt x="1295400" y="76200"/>
              </a:cubicBezTo>
              <a:cubicBezTo>
                <a:pt x="1301529" y="78498"/>
                <a:pt x="1308100" y="79375"/>
                <a:pt x="1314450" y="80962"/>
              </a:cubicBezTo>
              <a:cubicBezTo>
                <a:pt x="1323975" y="87312"/>
                <a:pt x="1332165" y="96391"/>
                <a:pt x="1343025" y="100012"/>
              </a:cubicBezTo>
              <a:cubicBezTo>
                <a:pt x="1347787" y="101600"/>
                <a:pt x="1352822" y="102530"/>
                <a:pt x="1357312" y="104775"/>
              </a:cubicBezTo>
              <a:cubicBezTo>
                <a:pt x="1364796" y="108517"/>
                <a:pt x="1385615" y="124990"/>
                <a:pt x="1390650" y="128587"/>
              </a:cubicBezTo>
              <a:cubicBezTo>
                <a:pt x="1395308" y="131914"/>
                <a:pt x="1400683" y="134283"/>
                <a:pt x="1404937" y="138112"/>
              </a:cubicBezTo>
              <a:cubicBezTo>
                <a:pt x="1416618" y="148625"/>
                <a:pt x="1427162" y="160337"/>
                <a:pt x="1438275" y="171450"/>
              </a:cubicBezTo>
              <a:cubicBezTo>
                <a:pt x="1442322" y="175497"/>
                <a:pt x="1448284" y="177172"/>
                <a:pt x="1452562" y="180975"/>
              </a:cubicBezTo>
              <a:cubicBezTo>
                <a:pt x="1462630" y="189924"/>
                <a:pt x="1471612" y="200025"/>
                <a:pt x="1481137" y="209550"/>
              </a:cubicBezTo>
              <a:lnTo>
                <a:pt x="1495425" y="223837"/>
              </a:lnTo>
              <a:cubicBezTo>
                <a:pt x="1500188" y="228600"/>
                <a:pt x="1504108" y="234389"/>
                <a:pt x="1509712" y="238125"/>
              </a:cubicBezTo>
              <a:cubicBezTo>
                <a:pt x="1514475" y="241300"/>
                <a:pt x="1519722" y="243847"/>
                <a:pt x="1524000" y="247650"/>
              </a:cubicBezTo>
              <a:cubicBezTo>
                <a:pt x="1572937" y="291149"/>
                <a:pt x="1534435" y="264131"/>
                <a:pt x="1566862" y="285750"/>
              </a:cubicBezTo>
              <a:cubicBezTo>
                <a:pt x="1570037" y="290512"/>
                <a:pt x="1572340" y="295990"/>
                <a:pt x="1576387" y="300037"/>
              </a:cubicBezTo>
              <a:cubicBezTo>
                <a:pt x="1582000" y="305650"/>
                <a:pt x="1589410" y="309159"/>
                <a:pt x="1595437" y="314325"/>
              </a:cubicBezTo>
              <a:cubicBezTo>
                <a:pt x="1600551" y="318708"/>
                <a:pt x="1604611" y="324229"/>
                <a:pt x="1609725" y="328612"/>
              </a:cubicBezTo>
              <a:cubicBezTo>
                <a:pt x="1615752" y="333778"/>
                <a:pt x="1622801" y="337673"/>
                <a:pt x="1628775" y="342900"/>
              </a:cubicBezTo>
              <a:cubicBezTo>
                <a:pt x="1661336" y="371391"/>
                <a:pt x="1635456" y="351382"/>
                <a:pt x="1662112" y="381000"/>
              </a:cubicBezTo>
              <a:cubicBezTo>
                <a:pt x="1671123" y="391013"/>
                <a:pt x="1681162" y="400050"/>
                <a:pt x="1690687" y="409575"/>
              </a:cubicBezTo>
              <a:cubicBezTo>
                <a:pt x="1703486" y="422374"/>
                <a:pt x="1724025" y="452437"/>
                <a:pt x="1724025" y="452437"/>
              </a:cubicBezTo>
              <a:lnTo>
                <a:pt x="1733550" y="481012"/>
              </a:lnTo>
              <a:cubicBezTo>
                <a:pt x="1736060" y="488542"/>
                <a:pt x="1743285" y="493559"/>
                <a:pt x="1747837" y="500062"/>
              </a:cubicBezTo>
              <a:cubicBezTo>
                <a:pt x="1796992" y="570285"/>
                <a:pt x="1745539" y="496233"/>
                <a:pt x="1776412" y="547687"/>
              </a:cubicBezTo>
              <a:cubicBezTo>
                <a:pt x="1782302" y="557503"/>
                <a:pt x="1791842" y="565402"/>
                <a:pt x="1795462" y="576262"/>
              </a:cubicBezTo>
              <a:cubicBezTo>
                <a:pt x="1797050" y="581025"/>
                <a:pt x="1797787" y="586161"/>
                <a:pt x="1800225" y="590550"/>
              </a:cubicBezTo>
              <a:cubicBezTo>
                <a:pt x="1805784" y="600557"/>
                <a:pt x="1819275" y="619125"/>
                <a:pt x="1819275" y="619125"/>
              </a:cubicBezTo>
              <a:cubicBezTo>
                <a:pt x="1820862" y="623887"/>
                <a:pt x="1821792" y="628922"/>
                <a:pt x="1824037" y="633412"/>
              </a:cubicBezTo>
              <a:cubicBezTo>
                <a:pt x="1826597" y="638532"/>
                <a:pt x="1831552" y="642341"/>
                <a:pt x="1833562" y="647700"/>
              </a:cubicBezTo>
              <a:cubicBezTo>
                <a:pt x="1836404" y="655279"/>
                <a:pt x="1836195" y="663703"/>
                <a:pt x="1838325" y="671512"/>
              </a:cubicBezTo>
              <a:cubicBezTo>
                <a:pt x="1840967" y="681198"/>
                <a:pt x="1844675" y="690562"/>
                <a:pt x="1847850" y="700087"/>
              </a:cubicBezTo>
              <a:lnTo>
                <a:pt x="1862137" y="742950"/>
              </a:lnTo>
              <a:cubicBezTo>
                <a:pt x="1868243" y="761272"/>
                <a:pt x="1866978" y="781364"/>
                <a:pt x="1871662" y="800100"/>
              </a:cubicBezTo>
              <a:lnTo>
                <a:pt x="1876425" y="819150"/>
              </a:lnTo>
              <a:cubicBezTo>
                <a:pt x="1878012" y="835025"/>
                <a:pt x="1881187" y="850821"/>
                <a:pt x="1881187" y="866775"/>
              </a:cubicBezTo>
              <a:cubicBezTo>
                <a:pt x="1881187" y="900150"/>
                <a:pt x="1878803" y="933497"/>
                <a:pt x="1876425" y="966787"/>
              </a:cubicBezTo>
              <a:cubicBezTo>
                <a:pt x="1875625" y="977984"/>
                <a:pt x="1873054" y="988986"/>
                <a:pt x="1871662" y="1000125"/>
              </a:cubicBezTo>
              <a:cubicBezTo>
                <a:pt x="1869879" y="1014389"/>
                <a:pt x="1868201" y="1028671"/>
                <a:pt x="1866900" y="1042987"/>
              </a:cubicBezTo>
              <a:cubicBezTo>
                <a:pt x="1862081" y="1095999"/>
                <a:pt x="1863257" y="1118343"/>
                <a:pt x="1852612" y="1171575"/>
              </a:cubicBezTo>
              <a:cubicBezTo>
                <a:pt x="1842929" y="1219995"/>
                <a:pt x="1852852" y="1175499"/>
                <a:pt x="1843087" y="1209675"/>
              </a:cubicBezTo>
              <a:cubicBezTo>
                <a:pt x="1841289" y="1215969"/>
                <a:pt x="1840903" y="1222709"/>
                <a:pt x="1838325" y="1228725"/>
              </a:cubicBezTo>
              <a:cubicBezTo>
                <a:pt x="1836070" y="1233986"/>
                <a:pt x="1831125" y="1237782"/>
                <a:pt x="1828800" y="1243012"/>
              </a:cubicBezTo>
              <a:cubicBezTo>
                <a:pt x="1824722" y="1252187"/>
                <a:pt x="1822450" y="1262062"/>
                <a:pt x="1819275" y="1271587"/>
              </a:cubicBezTo>
              <a:cubicBezTo>
                <a:pt x="1817687" y="1276350"/>
                <a:pt x="1816757" y="1281385"/>
                <a:pt x="1814512" y="1285875"/>
              </a:cubicBezTo>
              <a:lnTo>
                <a:pt x="1795462" y="1323975"/>
              </a:lnTo>
              <a:cubicBezTo>
                <a:pt x="1793875" y="1330325"/>
                <a:pt x="1792581" y="1336756"/>
                <a:pt x="1790700" y="1343025"/>
              </a:cubicBezTo>
              <a:cubicBezTo>
                <a:pt x="1787815" y="1352642"/>
                <a:pt x="1784350" y="1362075"/>
                <a:pt x="1781175" y="1371600"/>
              </a:cubicBezTo>
              <a:lnTo>
                <a:pt x="1771650" y="1400175"/>
              </a:lnTo>
              <a:cubicBezTo>
                <a:pt x="1769580" y="1406385"/>
                <a:pt x="1768768" y="1412956"/>
                <a:pt x="1766887" y="1419225"/>
              </a:cubicBezTo>
              <a:cubicBezTo>
                <a:pt x="1762559" y="1433650"/>
                <a:pt x="1757362" y="1447800"/>
                <a:pt x="1752600" y="1462087"/>
              </a:cubicBezTo>
              <a:cubicBezTo>
                <a:pt x="1750790" y="1467517"/>
                <a:pt x="1745635" y="1471255"/>
                <a:pt x="1743075" y="1476375"/>
              </a:cubicBezTo>
              <a:cubicBezTo>
                <a:pt x="1740830" y="1480865"/>
                <a:pt x="1741448" y="1486742"/>
                <a:pt x="1738312" y="1490662"/>
              </a:cubicBezTo>
              <a:cubicBezTo>
                <a:pt x="1734736" y="1495131"/>
                <a:pt x="1728787" y="1497012"/>
                <a:pt x="1724025" y="1500187"/>
              </a:cubicBezTo>
              <a:cubicBezTo>
                <a:pt x="1698628" y="1538284"/>
                <a:pt x="1731960" y="1492253"/>
                <a:pt x="1700212" y="1524000"/>
              </a:cubicBezTo>
              <a:cubicBezTo>
                <a:pt x="1696165" y="1528047"/>
                <a:pt x="1694734" y="1534240"/>
                <a:pt x="1690687" y="1538287"/>
              </a:cubicBezTo>
              <a:cubicBezTo>
                <a:pt x="1646602" y="1582372"/>
                <a:pt x="1708918" y="1507492"/>
                <a:pt x="1662112" y="1562100"/>
              </a:cubicBezTo>
              <a:cubicBezTo>
                <a:pt x="1617378" y="1614290"/>
                <a:pt x="1691392" y="1537585"/>
                <a:pt x="1619250" y="1609725"/>
              </a:cubicBezTo>
              <a:lnTo>
                <a:pt x="1604962" y="1624012"/>
              </a:lnTo>
              <a:cubicBezTo>
                <a:pt x="1600199" y="1628775"/>
                <a:pt x="1596279" y="1634564"/>
                <a:pt x="1590675" y="1638300"/>
              </a:cubicBezTo>
              <a:cubicBezTo>
                <a:pt x="1585912" y="1641475"/>
                <a:pt x="1580784" y="1644161"/>
                <a:pt x="1576387" y="1647825"/>
              </a:cubicBezTo>
              <a:cubicBezTo>
                <a:pt x="1571213" y="1652137"/>
                <a:pt x="1567488" y="1658071"/>
                <a:pt x="1562100" y="1662112"/>
              </a:cubicBezTo>
              <a:cubicBezTo>
                <a:pt x="1554695" y="1667666"/>
                <a:pt x="1546137" y="1671494"/>
                <a:pt x="1538287" y="1676400"/>
              </a:cubicBezTo>
              <a:cubicBezTo>
                <a:pt x="1533433" y="1679434"/>
                <a:pt x="1529119" y="1683365"/>
                <a:pt x="1524000" y="1685925"/>
              </a:cubicBezTo>
              <a:cubicBezTo>
                <a:pt x="1514241" y="1690805"/>
                <a:pt x="1494951" y="1693640"/>
                <a:pt x="1485900" y="1695450"/>
              </a:cubicBezTo>
              <a:cubicBezTo>
                <a:pt x="1463258" y="1710544"/>
                <a:pt x="1477041" y="1703165"/>
                <a:pt x="1443037" y="1714500"/>
              </a:cubicBezTo>
              <a:lnTo>
                <a:pt x="1428750" y="1719262"/>
              </a:lnTo>
              <a:cubicBezTo>
                <a:pt x="1423987" y="1722437"/>
                <a:pt x="1419693" y="1726462"/>
                <a:pt x="1414462" y="1728787"/>
              </a:cubicBezTo>
              <a:cubicBezTo>
                <a:pt x="1405287" y="1732865"/>
                <a:pt x="1395412" y="1735137"/>
                <a:pt x="1385887" y="1738312"/>
              </a:cubicBezTo>
              <a:lnTo>
                <a:pt x="1371600" y="1743075"/>
              </a:lnTo>
              <a:cubicBezTo>
                <a:pt x="1366837" y="1744663"/>
                <a:pt x="1362235" y="1746852"/>
                <a:pt x="1357312" y="1747837"/>
              </a:cubicBezTo>
              <a:cubicBezTo>
                <a:pt x="1241176" y="1771064"/>
                <a:pt x="1325872" y="1756994"/>
                <a:pt x="1100137" y="1762125"/>
              </a:cubicBezTo>
              <a:cubicBezTo>
                <a:pt x="962374" y="1785083"/>
                <a:pt x="1038980" y="1774060"/>
                <a:pt x="728662" y="1762125"/>
              </a:cubicBezTo>
              <a:cubicBezTo>
                <a:pt x="718629" y="1761739"/>
                <a:pt x="709612" y="1755775"/>
                <a:pt x="700087" y="1752600"/>
              </a:cubicBezTo>
              <a:lnTo>
                <a:pt x="642937" y="1733550"/>
              </a:lnTo>
              <a:cubicBezTo>
                <a:pt x="633776" y="1730497"/>
                <a:pt x="623788" y="1730882"/>
                <a:pt x="614362" y="1728787"/>
              </a:cubicBezTo>
              <a:cubicBezTo>
                <a:pt x="609462" y="1727698"/>
                <a:pt x="604975" y="1725114"/>
                <a:pt x="600075" y="1724025"/>
              </a:cubicBezTo>
              <a:cubicBezTo>
                <a:pt x="561916" y="1715545"/>
                <a:pt x="582310" y="1723156"/>
                <a:pt x="547687" y="1714500"/>
              </a:cubicBezTo>
              <a:cubicBezTo>
                <a:pt x="523750" y="1708516"/>
                <a:pt x="542389" y="1711850"/>
                <a:pt x="519112" y="1700212"/>
              </a:cubicBezTo>
              <a:cubicBezTo>
                <a:pt x="514622" y="1697967"/>
                <a:pt x="509587" y="1697037"/>
                <a:pt x="504825" y="1695450"/>
              </a:cubicBezTo>
              <a:cubicBezTo>
                <a:pt x="500062" y="1692275"/>
                <a:pt x="495768" y="1688250"/>
                <a:pt x="490537" y="1685925"/>
              </a:cubicBezTo>
              <a:cubicBezTo>
                <a:pt x="481362" y="1681847"/>
                <a:pt x="461962" y="1676400"/>
                <a:pt x="461962" y="1676400"/>
              </a:cubicBezTo>
              <a:cubicBezTo>
                <a:pt x="446354" y="1665994"/>
                <a:pt x="458787" y="1666874"/>
                <a:pt x="452437" y="1662112"/>
              </a:cubicBezTo>
              <a:close/>
            </a:path>
          </a:pathLst>
        </a:custGeom>
        <a:noFill xmlns:a="http://schemas.openxmlformats.org/drawingml/2006/main"/>
        <a:ln xmlns:a="http://schemas.openxmlformats.org/drawingml/2006/main" w="317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0.36787</cdr:x>
      <cdr:y>0.20252</cdr:y>
    </cdr:from>
    <cdr:to>
      <cdr:x>0.51649</cdr:x>
      <cdr:y>0.40374</cdr:y>
    </cdr:to>
    <cdr:sp macro="" textlink="">
      <cdr:nvSpPr>
        <cdr:cNvPr id="17" name="Freihandform 16"/>
        <cdr:cNvSpPr/>
      </cdr:nvSpPr>
      <cdr:spPr bwMode="auto">
        <a:xfrm xmlns:a="http://schemas.openxmlformats.org/drawingml/2006/main">
          <a:off x="2108200" y="825500"/>
          <a:ext cx="851768" cy="807382"/>
        </a:xfrm>
        <a:custGeom xmlns:a="http://schemas.openxmlformats.org/drawingml/2006/main">
          <a:avLst/>
          <a:gdLst>
            <a:gd name="connsiteX0" fmla="*/ 293611 w 850824"/>
            <a:gd name="connsiteY0" fmla="*/ 39129 h 791604"/>
            <a:gd name="connsiteX1" fmla="*/ 250749 w 850824"/>
            <a:gd name="connsiteY1" fmla="*/ 58179 h 791604"/>
            <a:gd name="connsiteX2" fmla="*/ 236461 w 850824"/>
            <a:gd name="connsiteY2" fmla="*/ 72466 h 791604"/>
            <a:gd name="connsiteX3" fmla="*/ 226936 w 850824"/>
            <a:gd name="connsiteY3" fmla="*/ 86754 h 791604"/>
            <a:gd name="connsiteX4" fmla="*/ 212649 w 850824"/>
            <a:gd name="connsiteY4" fmla="*/ 96279 h 791604"/>
            <a:gd name="connsiteX5" fmla="*/ 198361 w 850824"/>
            <a:gd name="connsiteY5" fmla="*/ 110566 h 791604"/>
            <a:gd name="connsiteX6" fmla="*/ 150736 w 850824"/>
            <a:gd name="connsiteY6" fmla="*/ 143904 h 791604"/>
            <a:gd name="connsiteX7" fmla="*/ 126924 w 850824"/>
            <a:gd name="connsiteY7" fmla="*/ 167716 h 791604"/>
            <a:gd name="connsiteX8" fmla="*/ 117399 w 850824"/>
            <a:gd name="connsiteY8" fmla="*/ 182004 h 791604"/>
            <a:gd name="connsiteX9" fmla="*/ 107874 w 850824"/>
            <a:gd name="connsiteY9" fmla="*/ 201054 h 791604"/>
            <a:gd name="connsiteX10" fmla="*/ 93586 w 850824"/>
            <a:gd name="connsiteY10" fmla="*/ 215341 h 791604"/>
            <a:gd name="connsiteX11" fmla="*/ 84061 w 850824"/>
            <a:gd name="connsiteY11" fmla="*/ 229629 h 791604"/>
            <a:gd name="connsiteX12" fmla="*/ 69774 w 850824"/>
            <a:gd name="connsiteY12" fmla="*/ 267729 h 791604"/>
            <a:gd name="connsiteX13" fmla="*/ 60249 w 850824"/>
            <a:gd name="connsiteY13" fmla="*/ 296304 h 791604"/>
            <a:gd name="connsiteX14" fmla="*/ 50724 w 850824"/>
            <a:gd name="connsiteY14" fmla="*/ 315354 h 791604"/>
            <a:gd name="connsiteX15" fmla="*/ 36436 w 850824"/>
            <a:gd name="connsiteY15" fmla="*/ 353454 h 791604"/>
            <a:gd name="connsiteX16" fmla="*/ 22149 w 850824"/>
            <a:gd name="connsiteY16" fmla="*/ 386791 h 791604"/>
            <a:gd name="connsiteX17" fmla="*/ 17386 w 850824"/>
            <a:gd name="connsiteY17" fmla="*/ 405841 h 791604"/>
            <a:gd name="connsiteX18" fmla="*/ 3099 w 850824"/>
            <a:gd name="connsiteY18" fmla="*/ 453466 h 791604"/>
            <a:gd name="connsiteX19" fmla="*/ 7861 w 850824"/>
            <a:gd name="connsiteY19" fmla="*/ 658254 h 791604"/>
            <a:gd name="connsiteX20" fmla="*/ 17386 w 850824"/>
            <a:gd name="connsiteY20" fmla="*/ 701116 h 791604"/>
            <a:gd name="connsiteX21" fmla="*/ 36436 w 850824"/>
            <a:gd name="connsiteY21" fmla="*/ 729691 h 791604"/>
            <a:gd name="connsiteX22" fmla="*/ 50724 w 850824"/>
            <a:gd name="connsiteY22" fmla="*/ 743979 h 791604"/>
            <a:gd name="connsiteX23" fmla="*/ 65011 w 850824"/>
            <a:gd name="connsiteY23" fmla="*/ 748741 h 791604"/>
            <a:gd name="connsiteX24" fmla="*/ 107874 w 850824"/>
            <a:gd name="connsiteY24" fmla="*/ 772554 h 791604"/>
            <a:gd name="connsiteX25" fmla="*/ 131686 w 850824"/>
            <a:gd name="connsiteY25" fmla="*/ 777316 h 791604"/>
            <a:gd name="connsiteX26" fmla="*/ 165024 w 850824"/>
            <a:gd name="connsiteY26" fmla="*/ 791604 h 791604"/>
            <a:gd name="connsiteX27" fmla="*/ 288849 w 850824"/>
            <a:gd name="connsiteY27" fmla="*/ 782079 h 791604"/>
            <a:gd name="connsiteX28" fmla="*/ 345999 w 850824"/>
            <a:gd name="connsiteY28" fmla="*/ 767791 h 791604"/>
            <a:gd name="connsiteX29" fmla="*/ 360286 w 850824"/>
            <a:gd name="connsiteY29" fmla="*/ 763029 h 791604"/>
            <a:gd name="connsiteX30" fmla="*/ 388861 w 850824"/>
            <a:gd name="connsiteY30" fmla="*/ 743979 h 791604"/>
            <a:gd name="connsiteX31" fmla="*/ 403149 w 850824"/>
            <a:gd name="connsiteY31" fmla="*/ 729691 h 791604"/>
            <a:gd name="connsiteX32" fmla="*/ 431724 w 850824"/>
            <a:gd name="connsiteY32" fmla="*/ 710641 h 791604"/>
            <a:gd name="connsiteX33" fmla="*/ 446011 w 850824"/>
            <a:gd name="connsiteY33" fmla="*/ 701116 h 791604"/>
            <a:gd name="connsiteX34" fmla="*/ 460299 w 850824"/>
            <a:gd name="connsiteY34" fmla="*/ 686829 h 791604"/>
            <a:gd name="connsiteX35" fmla="*/ 474586 w 850824"/>
            <a:gd name="connsiteY35" fmla="*/ 682066 h 791604"/>
            <a:gd name="connsiteX36" fmla="*/ 503161 w 850824"/>
            <a:gd name="connsiteY36" fmla="*/ 663016 h 791604"/>
            <a:gd name="connsiteX37" fmla="*/ 522211 w 850824"/>
            <a:gd name="connsiteY37" fmla="*/ 648729 h 791604"/>
            <a:gd name="connsiteX38" fmla="*/ 536499 w 850824"/>
            <a:gd name="connsiteY38" fmla="*/ 639204 h 791604"/>
            <a:gd name="connsiteX39" fmla="*/ 550786 w 850824"/>
            <a:gd name="connsiteY39" fmla="*/ 624916 h 791604"/>
            <a:gd name="connsiteX40" fmla="*/ 565074 w 850824"/>
            <a:gd name="connsiteY40" fmla="*/ 615391 h 791604"/>
            <a:gd name="connsiteX41" fmla="*/ 579361 w 850824"/>
            <a:gd name="connsiteY41" fmla="*/ 601104 h 791604"/>
            <a:gd name="connsiteX42" fmla="*/ 588886 w 850824"/>
            <a:gd name="connsiteY42" fmla="*/ 586816 h 791604"/>
            <a:gd name="connsiteX43" fmla="*/ 617461 w 850824"/>
            <a:gd name="connsiteY43" fmla="*/ 567766 h 791604"/>
            <a:gd name="connsiteX44" fmla="*/ 631749 w 850824"/>
            <a:gd name="connsiteY44" fmla="*/ 548716 h 791604"/>
            <a:gd name="connsiteX45" fmla="*/ 650799 w 850824"/>
            <a:gd name="connsiteY45" fmla="*/ 520141 h 791604"/>
            <a:gd name="connsiteX46" fmla="*/ 679374 w 850824"/>
            <a:gd name="connsiteY46" fmla="*/ 491566 h 791604"/>
            <a:gd name="connsiteX47" fmla="*/ 703186 w 850824"/>
            <a:gd name="connsiteY47" fmla="*/ 462991 h 791604"/>
            <a:gd name="connsiteX48" fmla="*/ 736524 w 850824"/>
            <a:gd name="connsiteY48" fmla="*/ 415366 h 791604"/>
            <a:gd name="connsiteX49" fmla="*/ 746049 w 850824"/>
            <a:gd name="connsiteY49" fmla="*/ 401079 h 791604"/>
            <a:gd name="connsiteX50" fmla="*/ 779386 w 850824"/>
            <a:gd name="connsiteY50" fmla="*/ 358216 h 791604"/>
            <a:gd name="connsiteX51" fmla="*/ 793674 w 850824"/>
            <a:gd name="connsiteY51" fmla="*/ 343929 h 791604"/>
            <a:gd name="connsiteX52" fmla="*/ 812724 w 850824"/>
            <a:gd name="connsiteY52" fmla="*/ 315354 h 791604"/>
            <a:gd name="connsiteX53" fmla="*/ 822249 w 850824"/>
            <a:gd name="connsiteY53" fmla="*/ 301066 h 791604"/>
            <a:gd name="connsiteX54" fmla="*/ 827011 w 850824"/>
            <a:gd name="connsiteY54" fmla="*/ 286779 h 791604"/>
            <a:gd name="connsiteX55" fmla="*/ 836536 w 850824"/>
            <a:gd name="connsiteY55" fmla="*/ 272491 h 791604"/>
            <a:gd name="connsiteX56" fmla="*/ 846061 w 850824"/>
            <a:gd name="connsiteY56" fmla="*/ 243916 h 791604"/>
            <a:gd name="connsiteX57" fmla="*/ 850824 w 850824"/>
            <a:gd name="connsiteY57" fmla="*/ 229629 h 791604"/>
            <a:gd name="connsiteX58" fmla="*/ 841299 w 850824"/>
            <a:gd name="connsiteY58" fmla="*/ 162954 h 791604"/>
            <a:gd name="connsiteX59" fmla="*/ 831774 w 850824"/>
            <a:gd name="connsiteY59" fmla="*/ 143904 h 791604"/>
            <a:gd name="connsiteX60" fmla="*/ 822249 w 850824"/>
            <a:gd name="connsiteY60" fmla="*/ 115329 h 791604"/>
            <a:gd name="connsiteX61" fmla="*/ 765099 w 850824"/>
            <a:gd name="connsiteY61" fmla="*/ 77229 h 791604"/>
            <a:gd name="connsiteX62" fmla="*/ 750811 w 850824"/>
            <a:gd name="connsiteY62" fmla="*/ 72466 h 791604"/>
            <a:gd name="connsiteX63" fmla="*/ 722236 w 850824"/>
            <a:gd name="connsiteY63" fmla="*/ 58179 h 791604"/>
            <a:gd name="connsiteX64" fmla="*/ 707949 w 850824"/>
            <a:gd name="connsiteY64" fmla="*/ 48654 h 791604"/>
            <a:gd name="connsiteX65" fmla="*/ 679374 w 850824"/>
            <a:gd name="connsiteY65" fmla="*/ 39129 h 791604"/>
            <a:gd name="connsiteX66" fmla="*/ 631749 w 850824"/>
            <a:gd name="connsiteY66" fmla="*/ 29604 h 791604"/>
            <a:gd name="connsiteX67" fmla="*/ 598411 w 850824"/>
            <a:gd name="connsiteY67" fmla="*/ 24841 h 791604"/>
            <a:gd name="connsiteX68" fmla="*/ 555549 w 850824"/>
            <a:gd name="connsiteY68" fmla="*/ 15316 h 791604"/>
            <a:gd name="connsiteX69" fmla="*/ 450774 w 850824"/>
            <a:gd name="connsiteY69" fmla="*/ 5791 h 791604"/>
            <a:gd name="connsiteX70" fmla="*/ 322186 w 850824"/>
            <a:gd name="connsiteY70" fmla="*/ 20079 h 791604"/>
            <a:gd name="connsiteX71" fmla="*/ 293611 w 850824"/>
            <a:gd name="connsiteY71" fmla="*/ 29604 h 791604"/>
            <a:gd name="connsiteX72" fmla="*/ 293611 w 850824"/>
            <a:gd name="connsiteY72" fmla="*/ 39129 h 7916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</a:cxnLst>
          <a:rect l="l" t="t" r="r" b="b"/>
          <a:pathLst>
            <a:path w="850824" h="791604">
              <a:moveTo>
                <a:pt x="293611" y="39129"/>
              </a:moveTo>
              <a:cubicBezTo>
                <a:pt x="272842" y="46052"/>
                <a:pt x="265845" y="45600"/>
                <a:pt x="250749" y="58179"/>
              </a:cubicBezTo>
              <a:cubicBezTo>
                <a:pt x="245575" y="62491"/>
                <a:pt x="240773" y="67292"/>
                <a:pt x="236461" y="72466"/>
              </a:cubicBezTo>
              <a:cubicBezTo>
                <a:pt x="232797" y="76863"/>
                <a:pt x="230983" y="82706"/>
                <a:pt x="226936" y="86754"/>
              </a:cubicBezTo>
              <a:cubicBezTo>
                <a:pt x="222889" y="90801"/>
                <a:pt x="217046" y="92615"/>
                <a:pt x="212649" y="96279"/>
              </a:cubicBezTo>
              <a:cubicBezTo>
                <a:pt x="207475" y="100591"/>
                <a:pt x="203677" y="106431"/>
                <a:pt x="198361" y="110566"/>
              </a:cubicBezTo>
              <a:cubicBezTo>
                <a:pt x="191354" y="116015"/>
                <a:pt x="159409" y="135231"/>
                <a:pt x="150736" y="143904"/>
              </a:cubicBezTo>
              <a:cubicBezTo>
                <a:pt x="118987" y="175653"/>
                <a:pt x="165023" y="142316"/>
                <a:pt x="126924" y="167716"/>
              </a:cubicBezTo>
              <a:cubicBezTo>
                <a:pt x="123749" y="172479"/>
                <a:pt x="120239" y="177034"/>
                <a:pt x="117399" y="182004"/>
              </a:cubicBezTo>
              <a:cubicBezTo>
                <a:pt x="113877" y="188168"/>
                <a:pt x="112001" y="195277"/>
                <a:pt x="107874" y="201054"/>
              </a:cubicBezTo>
              <a:cubicBezTo>
                <a:pt x="103959" y="206535"/>
                <a:pt x="97898" y="210167"/>
                <a:pt x="93586" y="215341"/>
              </a:cubicBezTo>
              <a:cubicBezTo>
                <a:pt x="89922" y="219738"/>
                <a:pt x="87236" y="224866"/>
                <a:pt x="84061" y="229629"/>
              </a:cubicBezTo>
              <a:cubicBezTo>
                <a:pt x="69914" y="272074"/>
                <a:pt x="92543" y="205113"/>
                <a:pt x="69774" y="267729"/>
              </a:cubicBezTo>
              <a:cubicBezTo>
                <a:pt x="66343" y="277165"/>
                <a:pt x="63978" y="286982"/>
                <a:pt x="60249" y="296304"/>
              </a:cubicBezTo>
              <a:cubicBezTo>
                <a:pt x="57612" y="302896"/>
                <a:pt x="53217" y="308707"/>
                <a:pt x="50724" y="315354"/>
              </a:cubicBezTo>
              <a:cubicBezTo>
                <a:pt x="31270" y="367229"/>
                <a:pt x="62955" y="300417"/>
                <a:pt x="36436" y="353454"/>
              </a:cubicBezTo>
              <a:cubicBezTo>
                <a:pt x="22767" y="408137"/>
                <a:pt x="41880" y="340754"/>
                <a:pt x="22149" y="386791"/>
              </a:cubicBezTo>
              <a:cubicBezTo>
                <a:pt x="19571" y="392807"/>
                <a:pt x="19267" y="399572"/>
                <a:pt x="17386" y="405841"/>
              </a:cubicBezTo>
              <a:cubicBezTo>
                <a:pt x="0" y="463791"/>
                <a:pt x="14071" y="409574"/>
                <a:pt x="3099" y="453466"/>
              </a:cubicBezTo>
              <a:cubicBezTo>
                <a:pt x="4686" y="521729"/>
                <a:pt x="5076" y="590030"/>
                <a:pt x="7861" y="658254"/>
              </a:cubicBezTo>
              <a:cubicBezTo>
                <a:pt x="8100" y="664108"/>
                <a:pt x="12351" y="692054"/>
                <a:pt x="17386" y="701116"/>
              </a:cubicBezTo>
              <a:cubicBezTo>
                <a:pt x="22945" y="711123"/>
                <a:pt x="30086" y="720166"/>
                <a:pt x="36436" y="729691"/>
              </a:cubicBezTo>
              <a:cubicBezTo>
                <a:pt x="40172" y="735295"/>
                <a:pt x="45120" y="740243"/>
                <a:pt x="50724" y="743979"/>
              </a:cubicBezTo>
              <a:cubicBezTo>
                <a:pt x="54901" y="746764"/>
                <a:pt x="60249" y="747154"/>
                <a:pt x="65011" y="748741"/>
              </a:cubicBezTo>
              <a:cubicBezTo>
                <a:pt x="86291" y="762928"/>
                <a:pt x="87757" y="767525"/>
                <a:pt x="107874" y="772554"/>
              </a:cubicBezTo>
              <a:cubicBezTo>
                <a:pt x="115727" y="774517"/>
                <a:pt x="123749" y="775729"/>
                <a:pt x="131686" y="777316"/>
              </a:cubicBezTo>
              <a:cubicBezTo>
                <a:pt x="135405" y="779175"/>
                <a:pt x="158017" y="791604"/>
                <a:pt x="165024" y="791604"/>
              </a:cubicBezTo>
              <a:cubicBezTo>
                <a:pt x="187798" y="791604"/>
                <a:pt x="259375" y="785763"/>
                <a:pt x="288849" y="782079"/>
              </a:cubicBezTo>
              <a:cubicBezTo>
                <a:pt x="319630" y="778231"/>
                <a:pt x="316267" y="777701"/>
                <a:pt x="345999" y="767791"/>
              </a:cubicBezTo>
              <a:lnTo>
                <a:pt x="360286" y="763029"/>
              </a:lnTo>
              <a:cubicBezTo>
                <a:pt x="405869" y="717446"/>
                <a:pt x="347506" y="771549"/>
                <a:pt x="388861" y="743979"/>
              </a:cubicBezTo>
              <a:cubicBezTo>
                <a:pt x="394465" y="740243"/>
                <a:pt x="397832" y="733826"/>
                <a:pt x="403149" y="729691"/>
              </a:cubicBezTo>
              <a:cubicBezTo>
                <a:pt x="412185" y="722663"/>
                <a:pt x="422199" y="716991"/>
                <a:pt x="431724" y="710641"/>
              </a:cubicBezTo>
              <a:cubicBezTo>
                <a:pt x="436486" y="707466"/>
                <a:pt x="441964" y="705163"/>
                <a:pt x="446011" y="701116"/>
              </a:cubicBezTo>
              <a:cubicBezTo>
                <a:pt x="450774" y="696354"/>
                <a:pt x="454695" y="690565"/>
                <a:pt x="460299" y="686829"/>
              </a:cubicBezTo>
              <a:cubicBezTo>
                <a:pt x="464476" y="684044"/>
                <a:pt x="470198" y="684504"/>
                <a:pt x="474586" y="682066"/>
              </a:cubicBezTo>
              <a:cubicBezTo>
                <a:pt x="484593" y="676506"/>
                <a:pt x="493636" y="669366"/>
                <a:pt x="503161" y="663016"/>
              </a:cubicBezTo>
              <a:cubicBezTo>
                <a:pt x="509765" y="658613"/>
                <a:pt x="515752" y="653342"/>
                <a:pt x="522211" y="648729"/>
              </a:cubicBezTo>
              <a:cubicBezTo>
                <a:pt x="526869" y="645402"/>
                <a:pt x="532102" y="642868"/>
                <a:pt x="536499" y="639204"/>
              </a:cubicBezTo>
              <a:cubicBezTo>
                <a:pt x="541673" y="634892"/>
                <a:pt x="545612" y="629228"/>
                <a:pt x="550786" y="624916"/>
              </a:cubicBezTo>
              <a:cubicBezTo>
                <a:pt x="555183" y="621252"/>
                <a:pt x="560677" y="619055"/>
                <a:pt x="565074" y="615391"/>
              </a:cubicBezTo>
              <a:cubicBezTo>
                <a:pt x="570248" y="611079"/>
                <a:pt x="575049" y="606278"/>
                <a:pt x="579361" y="601104"/>
              </a:cubicBezTo>
              <a:cubicBezTo>
                <a:pt x="583025" y="596707"/>
                <a:pt x="584578" y="590585"/>
                <a:pt x="588886" y="586816"/>
              </a:cubicBezTo>
              <a:cubicBezTo>
                <a:pt x="597501" y="579278"/>
                <a:pt x="607936" y="574116"/>
                <a:pt x="617461" y="567766"/>
              </a:cubicBezTo>
              <a:cubicBezTo>
                <a:pt x="624065" y="563363"/>
                <a:pt x="627197" y="555219"/>
                <a:pt x="631749" y="548716"/>
              </a:cubicBezTo>
              <a:cubicBezTo>
                <a:pt x="638314" y="539338"/>
                <a:pt x="644449" y="529666"/>
                <a:pt x="650799" y="520141"/>
              </a:cubicBezTo>
              <a:cubicBezTo>
                <a:pt x="658271" y="508933"/>
                <a:pt x="671902" y="502774"/>
                <a:pt x="679374" y="491566"/>
              </a:cubicBezTo>
              <a:cubicBezTo>
                <a:pt x="700425" y="459991"/>
                <a:pt x="675686" y="495075"/>
                <a:pt x="703186" y="462991"/>
              </a:cubicBezTo>
              <a:cubicBezTo>
                <a:pt x="713768" y="450645"/>
                <a:pt x="728322" y="427669"/>
                <a:pt x="736524" y="415366"/>
              </a:cubicBezTo>
              <a:cubicBezTo>
                <a:pt x="739699" y="410604"/>
                <a:pt x="742002" y="405126"/>
                <a:pt x="746049" y="401079"/>
              </a:cubicBezTo>
              <a:cubicBezTo>
                <a:pt x="768430" y="378696"/>
                <a:pt x="756600" y="392395"/>
                <a:pt x="779386" y="358216"/>
              </a:cubicBezTo>
              <a:cubicBezTo>
                <a:pt x="783122" y="352612"/>
                <a:pt x="789539" y="349245"/>
                <a:pt x="793674" y="343929"/>
              </a:cubicBezTo>
              <a:cubicBezTo>
                <a:pt x="800702" y="334893"/>
                <a:pt x="806374" y="324879"/>
                <a:pt x="812724" y="315354"/>
              </a:cubicBezTo>
              <a:lnTo>
                <a:pt x="822249" y="301066"/>
              </a:lnTo>
              <a:cubicBezTo>
                <a:pt x="823836" y="296304"/>
                <a:pt x="824766" y="291269"/>
                <a:pt x="827011" y="286779"/>
              </a:cubicBezTo>
              <a:cubicBezTo>
                <a:pt x="829571" y="281659"/>
                <a:pt x="834211" y="277722"/>
                <a:pt x="836536" y="272491"/>
              </a:cubicBezTo>
              <a:cubicBezTo>
                <a:pt x="840614" y="263316"/>
                <a:pt x="842886" y="253441"/>
                <a:pt x="846061" y="243916"/>
              </a:cubicBezTo>
              <a:lnTo>
                <a:pt x="850824" y="229629"/>
              </a:lnTo>
              <a:cubicBezTo>
                <a:pt x="848377" y="202713"/>
                <a:pt x="850812" y="185153"/>
                <a:pt x="841299" y="162954"/>
              </a:cubicBezTo>
              <a:cubicBezTo>
                <a:pt x="838502" y="156428"/>
                <a:pt x="834411" y="150496"/>
                <a:pt x="831774" y="143904"/>
              </a:cubicBezTo>
              <a:cubicBezTo>
                <a:pt x="828045" y="134582"/>
                <a:pt x="830603" y="120898"/>
                <a:pt x="822249" y="115329"/>
              </a:cubicBezTo>
              <a:lnTo>
                <a:pt x="765099" y="77229"/>
              </a:lnTo>
              <a:cubicBezTo>
                <a:pt x="760922" y="74444"/>
                <a:pt x="755301" y="74711"/>
                <a:pt x="750811" y="72466"/>
              </a:cubicBezTo>
              <a:cubicBezTo>
                <a:pt x="713889" y="54005"/>
                <a:pt x="758143" y="70146"/>
                <a:pt x="722236" y="58179"/>
              </a:cubicBezTo>
              <a:cubicBezTo>
                <a:pt x="717474" y="55004"/>
                <a:pt x="713179" y="50979"/>
                <a:pt x="707949" y="48654"/>
              </a:cubicBezTo>
              <a:cubicBezTo>
                <a:pt x="698774" y="44576"/>
                <a:pt x="688899" y="42304"/>
                <a:pt x="679374" y="39129"/>
              </a:cubicBezTo>
              <a:cubicBezTo>
                <a:pt x="665840" y="34618"/>
                <a:pt x="644823" y="31615"/>
                <a:pt x="631749" y="29604"/>
              </a:cubicBezTo>
              <a:cubicBezTo>
                <a:pt x="620654" y="27897"/>
                <a:pt x="609524" y="26429"/>
                <a:pt x="598411" y="24841"/>
              </a:cubicBezTo>
              <a:cubicBezTo>
                <a:pt x="579551" y="18555"/>
                <a:pt x="580250" y="17963"/>
                <a:pt x="555549" y="15316"/>
              </a:cubicBezTo>
              <a:cubicBezTo>
                <a:pt x="520680" y="11580"/>
                <a:pt x="450774" y="5791"/>
                <a:pt x="450774" y="5791"/>
              </a:cubicBezTo>
              <a:cubicBezTo>
                <a:pt x="340727" y="11032"/>
                <a:pt x="382425" y="0"/>
                <a:pt x="322186" y="20079"/>
              </a:cubicBezTo>
              <a:cubicBezTo>
                <a:pt x="322184" y="20080"/>
                <a:pt x="293612" y="29603"/>
                <a:pt x="293611" y="29604"/>
              </a:cubicBezTo>
              <a:lnTo>
                <a:pt x="293611" y="39129"/>
              </a:lnTo>
              <a:close/>
            </a:path>
          </a:pathLst>
        </a:custGeom>
        <a:noFill xmlns:a="http://schemas.openxmlformats.org/drawingml/2006/main"/>
        <a:ln xmlns:a="http://schemas.openxmlformats.org/drawingml/2006/main" w="31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0.80222</cdr:x>
      <cdr:y>0.15825</cdr:y>
    </cdr:from>
    <cdr:to>
      <cdr:x>0.89307</cdr:x>
      <cdr:y>0.25992</cdr:y>
    </cdr:to>
    <cdr:sp macro="" textlink="">
      <cdr:nvSpPr>
        <cdr:cNvPr id="18" name="Freihandform 17"/>
        <cdr:cNvSpPr/>
      </cdr:nvSpPr>
      <cdr:spPr bwMode="auto">
        <a:xfrm xmlns:a="http://schemas.openxmlformats.org/drawingml/2006/main">
          <a:off x="4597400" y="647700"/>
          <a:ext cx="520700" cy="407987"/>
        </a:xfrm>
        <a:custGeom xmlns:a="http://schemas.openxmlformats.org/drawingml/2006/main">
          <a:avLst/>
          <a:gdLst>
            <a:gd name="connsiteX0" fmla="*/ 406731 w 563894"/>
            <a:gd name="connsiteY0" fmla="*/ 66675 h 514350"/>
            <a:gd name="connsiteX1" fmla="*/ 378156 w 563894"/>
            <a:gd name="connsiteY1" fmla="*/ 52387 h 514350"/>
            <a:gd name="connsiteX2" fmla="*/ 349581 w 563894"/>
            <a:gd name="connsiteY2" fmla="*/ 42862 h 514350"/>
            <a:gd name="connsiteX3" fmla="*/ 306719 w 563894"/>
            <a:gd name="connsiteY3" fmla="*/ 28575 h 514350"/>
            <a:gd name="connsiteX4" fmla="*/ 287669 w 563894"/>
            <a:gd name="connsiteY4" fmla="*/ 23812 h 514350"/>
            <a:gd name="connsiteX5" fmla="*/ 268619 w 563894"/>
            <a:gd name="connsiteY5" fmla="*/ 14287 h 514350"/>
            <a:gd name="connsiteX6" fmla="*/ 225756 w 563894"/>
            <a:gd name="connsiteY6" fmla="*/ 4762 h 514350"/>
            <a:gd name="connsiteX7" fmla="*/ 211469 w 563894"/>
            <a:gd name="connsiteY7" fmla="*/ 0 h 514350"/>
            <a:gd name="connsiteX8" fmla="*/ 135269 w 563894"/>
            <a:gd name="connsiteY8" fmla="*/ 4762 h 514350"/>
            <a:gd name="connsiteX9" fmla="*/ 120981 w 563894"/>
            <a:gd name="connsiteY9" fmla="*/ 9525 h 514350"/>
            <a:gd name="connsiteX10" fmla="*/ 87644 w 563894"/>
            <a:gd name="connsiteY10" fmla="*/ 28575 h 514350"/>
            <a:gd name="connsiteX11" fmla="*/ 49544 w 563894"/>
            <a:gd name="connsiteY11" fmla="*/ 57150 h 514350"/>
            <a:gd name="connsiteX12" fmla="*/ 30494 w 563894"/>
            <a:gd name="connsiteY12" fmla="*/ 95250 h 514350"/>
            <a:gd name="connsiteX13" fmla="*/ 20969 w 563894"/>
            <a:gd name="connsiteY13" fmla="*/ 109537 h 514350"/>
            <a:gd name="connsiteX14" fmla="*/ 11444 w 563894"/>
            <a:gd name="connsiteY14" fmla="*/ 147637 h 514350"/>
            <a:gd name="connsiteX15" fmla="*/ 6681 w 563894"/>
            <a:gd name="connsiteY15" fmla="*/ 161925 h 514350"/>
            <a:gd name="connsiteX16" fmla="*/ 1919 w 563894"/>
            <a:gd name="connsiteY16" fmla="*/ 185737 h 514350"/>
            <a:gd name="connsiteX17" fmla="*/ 11444 w 563894"/>
            <a:gd name="connsiteY17" fmla="*/ 257175 h 514350"/>
            <a:gd name="connsiteX18" fmla="*/ 16206 w 563894"/>
            <a:gd name="connsiteY18" fmla="*/ 276225 h 514350"/>
            <a:gd name="connsiteX19" fmla="*/ 30494 w 563894"/>
            <a:gd name="connsiteY19" fmla="*/ 295275 h 514350"/>
            <a:gd name="connsiteX20" fmla="*/ 40019 w 563894"/>
            <a:gd name="connsiteY20" fmla="*/ 309562 h 514350"/>
            <a:gd name="connsiteX21" fmla="*/ 82881 w 563894"/>
            <a:gd name="connsiteY21" fmla="*/ 371475 h 514350"/>
            <a:gd name="connsiteX22" fmla="*/ 97169 w 563894"/>
            <a:gd name="connsiteY22" fmla="*/ 381000 h 514350"/>
            <a:gd name="connsiteX23" fmla="*/ 116219 w 563894"/>
            <a:gd name="connsiteY23" fmla="*/ 404812 h 514350"/>
            <a:gd name="connsiteX24" fmla="*/ 130506 w 563894"/>
            <a:gd name="connsiteY24" fmla="*/ 414337 h 514350"/>
            <a:gd name="connsiteX25" fmla="*/ 187656 w 563894"/>
            <a:gd name="connsiteY25" fmla="*/ 452437 h 514350"/>
            <a:gd name="connsiteX26" fmla="*/ 220994 w 563894"/>
            <a:gd name="connsiteY26" fmla="*/ 471487 h 514350"/>
            <a:gd name="connsiteX27" fmla="*/ 249569 w 563894"/>
            <a:gd name="connsiteY27" fmla="*/ 481012 h 514350"/>
            <a:gd name="connsiteX28" fmla="*/ 268619 w 563894"/>
            <a:gd name="connsiteY28" fmla="*/ 490537 h 514350"/>
            <a:gd name="connsiteX29" fmla="*/ 282906 w 563894"/>
            <a:gd name="connsiteY29" fmla="*/ 495300 h 514350"/>
            <a:gd name="connsiteX30" fmla="*/ 301956 w 563894"/>
            <a:gd name="connsiteY30" fmla="*/ 504825 h 514350"/>
            <a:gd name="connsiteX31" fmla="*/ 335294 w 563894"/>
            <a:gd name="connsiteY31" fmla="*/ 514350 h 514350"/>
            <a:gd name="connsiteX32" fmla="*/ 378156 w 563894"/>
            <a:gd name="connsiteY32" fmla="*/ 509587 h 514350"/>
            <a:gd name="connsiteX33" fmla="*/ 392444 w 563894"/>
            <a:gd name="connsiteY33" fmla="*/ 504825 h 514350"/>
            <a:gd name="connsiteX34" fmla="*/ 435306 w 563894"/>
            <a:gd name="connsiteY34" fmla="*/ 495300 h 514350"/>
            <a:gd name="connsiteX35" fmla="*/ 449594 w 563894"/>
            <a:gd name="connsiteY35" fmla="*/ 485775 h 514350"/>
            <a:gd name="connsiteX36" fmla="*/ 478169 w 563894"/>
            <a:gd name="connsiteY36" fmla="*/ 476250 h 514350"/>
            <a:gd name="connsiteX37" fmla="*/ 506744 w 563894"/>
            <a:gd name="connsiteY37" fmla="*/ 452437 h 514350"/>
            <a:gd name="connsiteX38" fmla="*/ 530556 w 563894"/>
            <a:gd name="connsiteY38" fmla="*/ 423862 h 514350"/>
            <a:gd name="connsiteX39" fmla="*/ 540081 w 563894"/>
            <a:gd name="connsiteY39" fmla="*/ 400050 h 514350"/>
            <a:gd name="connsiteX40" fmla="*/ 544844 w 563894"/>
            <a:gd name="connsiteY40" fmla="*/ 385762 h 514350"/>
            <a:gd name="connsiteX41" fmla="*/ 559131 w 563894"/>
            <a:gd name="connsiteY41" fmla="*/ 352425 h 514350"/>
            <a:gd name="connsiteX42" fmla="*/ 563894 w 563894"/>
            <a:gd name="connsiteY42" fmla="*/ 323850 h 514350"/>
            <a:gd name="connsiteX43" fmla="*/ 554369 w 563894"/>
            <a:gd name="connsiteY43" fmla="*/ 257175 h 514350"/>
            <a:gd name="connsiteX44" fmla="*/ 540081 w 563894"/>
            <a:gd name="connsiteY44" fmla="*/ 238125 h 514350"/>
            <a:gd name="connsiteX45" fmla="*/ 521031 w 563894"/>
            <a:gd name="connsiteY45" fmla="*/ 209550 h 514350"/>
            <a:gd name="connsiteX46" fmla="*/ 501981 w 563894"/>
            <a:gd name="connsiteY46" fmla="*/ 180975 h 514350"/>
            <a:gd name="connsiteX47" fmla="*/ 487694 w 563894"/>
            <a:gd name="connsiteY47" fmla="*/ 166687 h 514350"/>
            <a:gd name="connsiteX48" fmla="*/ 478169 w 563894"/>
            <a:gd name="connsiteY48" fmla="*/ 152400 h 514350"/>
            <a:gd name="connsiteX49" fmla="*/ 463881 w 563894"/>
            <a:gd name="connsiteY49" fmla="*/ 138112 h 514350"/>
            <a:gd name="connsiteX50" fmla="*/ 454356 w 563894"/>
            <a:gd name="connsiteY50" fmla="*/ 123825 h 514350"/>
            <a:gd name="connsiteX51" fmla="*/ 421019 w 563894"/>
            <a:gd name="connsiteY51" fmla="*/ 80962 h 514350"/>
            <a:gd name="connsiteX52" fmla="*/ 406731 w 563894"/>
            <a:gd name="connsiteY52" fmla="*/ 71437 h 514350"/>
            <a:gd name="connsiteX53" fmla="*/ 406731 w 563894"/>
            <a:gd name="connsiteY53" fmla="*/ 66675 h 514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</a:cxnLst>
          <a:rect l="l" t="t" r="r" b="b"/>
          <a:pathLst>
            <a:path w="563894" h="514350">
              <a:moveTo>
                <a:pt x="406731" y="66675"/>
              </a:moveTo>
              <a:cubicBezTo>
                <a:pt x="401969" y="63500"/>
                <a:pt x="433565" y="77013"/>
                <a:pt x="378156" y="52387"/>
              </a:cubicBezTo>
              <a:cubicBezTo>
                <a:pt x="368981" y="48309"/>
                <a:pt x="359106" y="46037"/>
                <a:pt x="349581" y="42862"/>
              </a:cubicBezTo>
              <a:lnTo>
                <a:pt x="306719" y="28575"/>
              </a:lnTo>
              <a:cubicBezTo>
                <a:pt x="300509" y="26505"/>
                <a:pt x="293798" y="26110"/>
                <a:pt x="287669" y="23812"/>
              </a:cubicBezTo>
              <a:cubicBezTo>
                <a:pt x="281022" y="21319"/>
                <a:pt x="275267" y="16780"/>
                <a:pt x="268619" y="14287"/>
              </a:cubicBezTo>
              <a:cubicBezTo>
                <a:pt x="258849" y="10623"/>
                <a:pt x="234798" y="7022"/>
                <a:pt x="225756" y="4762"/>
              </a:cubicBezTo>
              <a:cubicBezTo>
                <a:pt x="220886" y="3544"/>
                <a:pt x="216231" y="1587"/>
                <a:pt x="211469" y="0"/>
              </a:cubicBezTo>
              <a:cubicBezTo>
                <a:pt x="186069" y="1587"/>
                <a:pt x="160579" y="2098"/>
                <a:pt x="135269" y="4762"/>
              </a:cubicBezTo>
              <a:cubicBezTo>
                <a:pt x="130276" y="5288"/>
                <a:pt x="125595" y="7547"/>
                <a:pt x="120981" y="9525"/>
              </a:cubicBezTo>
              <a:cubicBezTo>
                <a:pt x="100282" y="18396"/>
                <a:pt x="105040" y="17703"/>
                <a:pt x="87644" y="28575"/>
              </a:cubicBezTo>
              <a:cubicBezTo>
                <a:pt x="66724" y="41650"/>
                <a:pt x="64069" y="39720"/>
                <a:pt x="49544" y="57150"/>
              </a:cubicBezTo>
              <a:cubicBezTo>
                <a:pt x="35750" y="73703"/>
                <a:pt x="41438" y="73362"/>
                <a:pt x="30494" y="95250"/>
              </a:cubicBezTo>
              <a:cubicBezTo>
                <a:pt x="27934" y="100369"/>
                <a:pt x="23529" y="104418"/>
                <a:pt x="20969" y="109537"/>
              </a:cubicBezTo>
              <a:cubicBezTo>
                <a:pt x="15524" y="120426"/>
                <a:pt x="14162" y="136763"/>
                <a:pt x="11444" y="147637"/>
              </a:cubicBezTo>
              <a:cubicBezTo>
                <a:pt x="10226" y="152507"/>
                <a:pt x="7899" y="157055"/>
                <a:pt x="6681" y="161925"/>
              </a:cubicBezTo>
              <a:cubicBezTo>
                <a:pt x="4718" y="169778"/>
                <a:pt x="3506" y="177800"/>
                <a:pt x="1919" y="185737"/>
              </a:cubicBezTo>
              <a:cubicBezTo>
                <a:pt x="9520" y="276955"/>
                <a:pt x="0" y="217119"/>
                <a:pt x="11444" y="257175"/>
              </a:cubicBezTo>
              <a:cubicBezTo>
                <a:pt x="13242" y="263469"/>
                <a:pt x="13279" y="270371"/>
                <a:pt x="16206" y="276225"/>
              </a:cubicBezTo>
              <a:cubicBezTo>
                <a:pt x="19756" y="283325"/>
                <a:pt x="25880" y="288816"/>
                <a:pt x="30494" y="295275"/>
              </a:cubicBezTo>
              <a:cubicBezTo>
                <a:pt x="33821" y="299932"/>
                <a:pt x="37179" y="304592"/>
                <a:pt x="40019" y="309562"/>
              </a:cubicBezTo>
              <a:cubicBezTo>
                <a:pt x="53256" y="332726"/>
                <a:pt x="56360" y="353795"/>
                <a:pt x="82881" y="371475"/>
              </a:cubicBezTo>
              <a:cubicBezTo>
                <a:pt x="87644" y="374650"/>
                <a:pt x="93121" y="376953"/>
                <a:pt x="97169" y="381000"/>
              </a:cubicBezTo>
              <a:cubicBezTo>
                <a:pt x="104357" y="388188"/>
                <a:pt x="109031" y="397624"/>
                <a:pt x="116219" y="404812"/>
              </a:cubicBezTo>
              <a:cubicBezTo>
                <a:pt x="120266" y="408859"/>
                <a:pt x="125877" y="410970"/>
                <a:pt x="130506" y="414337"/>
              </a:cubicBezTo>
              <a:cubicBezTo>
                <a:pt x="214736" y="475596"/>
                <a:pt x="136317" y="423101"/>
                <a:pt x="187656" y="452437"/>
              </a:cubicBezTo>
              <a:cubicBezTo>
                <a:pt x="207702" y="463892"/>
                <a:pt x="197010" y="461893"/>
                <a:pt x="220994" y="471487"/>
              </a:cubicBezTo>
              <a:cubicBezTo>
                <a:pt x="230316" y="475216"/>
                <a:pt x="240247" y="477283"/>
                <a:pt x="249569" y="481012"/>
              </a:cubicBezTo>
              <a:cubicBezTo>
                <a:pt x="256161" y="483649"/>
                <a:pt x="262094" y="487740"/>
                <a:pt x="268619" y="490537"/>
              </a:cubicBezTo>
              <a:cubicBezTo>
                <a:pt x="273233" y="492515"/>
                <a:pt x="278292" y="493322"/>
                <a:pt x="282906" y="495300"/>
              </a:cubicBezTo>
              <a:cubicBezTo>
                <a:pt x="289431" y="498097"/>
                <a:pt x="295430" y="502028"/>
                <a:pt x="301956" y="504825"/>
              </a:cubicBezTo>
              <a:cubicBezTo>
                <a:pt x="311516" y="508922"/>
                <a:pt x="325635" y="511935"/>
                <a:pt x="335294" y="514350"/>
              </a:cubicBezTo>
              <a:cubicBezTo>
                <a:pt x="349581" y="512762"/>
                <a:pt x="363976" y="511950"/>
                <a:pt x="378156" y="509587"/>
              </a:cubicBezTo>
              <a:cubicBezTo>
                <a:pt x="383108" y="508762"/>
                <a:pt x="387617" y="506204"/>
                <a:pt x="392444" y="504825"/>
              </a:cubicBezTo>
              <a:cubicBezTo>
                <a:pt x="408148" y="500338"/>
                <a:pt x="418924" y="498576"/>
                <a:pt x="435306" y="495300"/>
              </a:cubicBezTo>
              <a:cubicBezTo>
                <a:pt x="440069" y="492125"/>
                <a:pt x="444363" y="488100"/>
                <a:pt x="449594" y="485775"/>
              </a:cubicBezTo>
              <a:cubicBezTo>
                <a:pt x="458769" y="481697"/>
                <a:pt x="478169" y="476250"/>
                <a:pt x="478169" y="476250"/>
              </a:cubicBezTo>
              <a:cubicBezTo>
                <a:pt x="492217" y="466884"/>
                <a:pt x="495284" y="466188"/>
                <a:pt x="506744" y="452437"/>
              </a:cubicBezTo>
              <a:cubicBezTo>
                <a:pt x="539904" y="412645"/>
                <a:pt x="488806" y="465615"/>
                <a:pt x="530556" y="423862"/>
              </a:cubicBezTo>
              <a:cubicBezTo>
                <a:pt x="533731" y="415925"/>
                <a:pt x="537079" y="408054"/>
                <a:pt x="540081" y="400050"/>
              </a:cubicBezTo>
              <a:cubicBezTo>
                <a:pt x="541844" y="395349"/>
                <a:pt x="542866" y="390376"/>
                <a:pt x="544844" y="385762"/>
              </a:cubicBezTo>
              <a:cubicBezTo>
                <a:pt x="551565" y="370080"/>
                <a:pt x="555694" y="367891"/>
                <a:pt x="559131" y="352425"/>
              </a:cubicBezTo>
              <a:cubicBezTo>
                <a:pt x="561226" y="342999"/>
                <a:pt x="562306" y="333375"/>
                <a:pt x="563894" y="323850"/>
              </a:cubicBezTo>
              <a:cubicBezTo>
                <a:pt x="563543" y="319989"/>
                <a:pt x="563282" y="272773"/>
                <a:pt x="554369" y="257175"/>
              </a:cubicBezTo>
              <a:cubicBezTo>
                <a:pt x="550431" y="250283"/>
                <a:pt x="544633" y="244628"/>
                <a:pt x="540081" y="238125"/>
              </a:cubicBezTo>
              <a:cubicBezTo>
                <a:pt x="533516" y="228747"/>
                <a:pt x="527381" y="219075"/>
                <a:pt x="521031" y="209550"/>
              </a:cubicBezTo>
              <a:lnTo>
                <a:pt x="501981" y="180975"/>
              </a:lnTo>
              <a:cubicBezTo>
                <a:pt x="498245" y="175371"/>
                <a:pt x="492006" y="171861"/>
                <a:pt x="487694" y="166687"/>
              </a:cubicBezTo>
              <a:cubicBezTo>
                <a:pt x="484030" y="162290"/>
                <a:pt x="481833" y="156797"/>
                <a:pt x="478169" y="152400"/>
              </a:cubicBezTo>
              <a:cubicBezTo>
                <a:pt x="473857" y="147226"/>
                <a:pt x="468193" y="143286"/>
                <a:pt x="463881" y="138112"/>
              </a:cubicBezTo>
              <a:cubicBezTo>
                <a:pt x="460217" y="133715"/>
                <a:pt x="458020" y="128222"/>
                <a:pt x="454356" y="123825"/>
              </a:cubicBezTo>
              <a:cubicBezTo>
                <a:pt x="417056" y="79064"/>
                <a:pt x="469162" y="153177"/>
                <a:pt x="421019" y="80962"/>
              </a:cubicBezTo>
              <a:cubicBezTo>
                <a:pt x="417844" y="76199"/>
                <a:pt x="411201" y="75013"/>
                <a:pt x="406731" y="71437"/>
              </a:cubicBezTo>
              <a:cubicBezTo>
                <a:pt x="403225" y="68632"/>
                <a:pt x="411493" y="69850"/>
                <a:pt x="406731" y="66675"/>
              </a:cubicBezTo>
              <a:close/>
            </a:path>
          </a:pathLst>
        </a:custGeom>
        <a:noFill xmlns:a="http://schemas.openxmlformats.org/drawingml/2006/main"/>
        <a:ln xmlns:a="http://schemas.openxmlformats.org/drawingml/2006/main" w="31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rtlCol="0" anchor="ctr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0.82216</cdr:x>
      <cdr:y>0.15488</cdr:y>
    </cdr:from>
    <cdr:to>
      <cdr:x>0.96562</cdr:x>
      <cdr:y>0.33839</cdr:y>
    </cdr:to>
    <cdr:sp macro="" textlink="">
      <cdr:nvSpPr>
        <cdr:cNvPr id="19" name="Freihandform 18"/>
        <cdr:cNvSpPr/>
      </cdr:nvSpPr>
      <cdr:spPr bwMode="auto">
        <a:xfrm xmlns:a="http://schemas.openxmlformats.org/drawingml/2006/main">
          <a:off x="4711700" y="635000"/>
          <a:ext cx="822167" cy="736406"/>
        </a:xfrm>
        <a:custGeom xmlns:a="http://schemas.openxmlformats.org/drawingml/2006/main">
          <a:avLst/>
          <a:gdLst>
            <a:gd name="connsiteX0" fmla="*/ 105893 w 822167"/>
            <a:gd name="connsiteY0" fmla="*/ 678298 h 723706"/>
            <a:gd name="connsiteX1" fmla="*/ 67793 w 822167"/>
            <a:gd name="connsiteY1" fmla="*/ 668773 h 723706"/>
            <a:gd name="connsiteX2" fmla="*/ 39218 w 822167"/>
            <a:gd name="connsiteY2" fmla="*/ 649723 h 723706"/>
            <a:gd name="connsiteX3" fmla="*/ 34456 w 822167"/>
            <a:gd name="connsiteY3" fmla="*/ 635436 h 723706"/>
            <a:gd name="connsiteX4" fmla="*/ 24931 w 822167"/>
            <a:gd name="connsiteY4" fmla="*/ 621148 h 723706"/>
            <a:gd name="connsiteX5" fmla="*/ 15406 w 822167"/>
            <a:gd name="connsiteY5" fmla="*/ 592573 h 723706"/>
            <a:gd name="connsiteX6" fmla="*/ 10643 w 822167"/>
            <a:gd name="connsiteY6" fmla="*/ 578286 h 723706"/>
            <a:gd name="connsiteX7" fmla="*/ 24931 w 822167"/>
            <a:gd name="connsiteY7" fmla="*/ 349686 h 723706"/>
            <a:gd name="connsiteX8" fmla="*/ 43981 w 822167"/>
            <a:gd name="connsiteY8" fmla="*/ 306823 h 723706"/>
            <a:gd name="connsiteX9" fmla="*/ 58268 w 822167"/>
            <a:gd name="connsiteY9" fmla="*/ 278248 h 723706"/>
            <a:gd name="connsiteX10" fmla="*/ 67793 w 822167"/>
            <a:gd name="connsiteY10" fmla="*/ 249673 h 723706"/>
            <a:gd name="connsiteX11" fmla="*/ 72556 w 822167"/>
            <a:gd name="connsiteY11" fmla="*/ 235386 h 723706"/>
            <a:gd name="connsiteX12" fmla="*/ 96368 w 822167"/>
            <a:gd name="connsiteY12" fmla="*/ 206811 h 723706"/>
            <a:gd name="connsiteX13" fmla="*/ 105893 w 822167"/>
            <a:gd name="connsiteY13" fmla="*/ 192523 h 723706"/>
            <a:gd name="connsiteX14" fmla="*/ 120181 w 822167"/>
            <a:gd name="connsiteY14" fmla="*/ 163948 h 723706"/>
            <a:gd name="connsiteX15" fmla="*/ 134468 w 822167"/>
            <a:gd name="connsiteY15" fmla="*/ 154423 h 723706"/>
            <a:gd name="connsiteX16" fmla="*/ 158281 w 822167"/>
            <a:gd name="connsiteY16" fmla="*/ 135373 h 723706"/>
            <a:gd name="connsiteX17" fmla="*/ 172568 w 822167"/>
            <a:gd name="connsiteY17" fmla="*/ 121086 h 723706"/>
            <a:gd name="connsiteX18" fmla="*/ 201143 w 822167"/>
            <a:gd name="connsiteY18" fmla="*/ 106798 h 723706"/>
            <a:gd name="connsiteX19" fmla="*/ 215431 w 822167"/>
            <a:gd name="connsiteY19" fmla="*/ 97273 h 723706"/>
            <a:gd name="connsiteX20" fmla="*/ 244006 w 822167"/>
            <a:gd name="connsiteY20" fmla="*/ 87748 h 723706"/>
            <a:gd name="connsiteX21" fmla="*/ 258293 w 822167"/>
            <a:gd name="connsiteY21" fmla="*/ 82986 h 723706"/>
            <a:gd name="connsiteX22" fmla="*/ 301156 w 822167"/>
            <a:gd name="connsiteY22" fmla="*/ 63936 h 723706"/>
            <a:gd name="connsiteX23" fmla="*/ 315443 w 822167"/>
            <a:gd name="connsiteY23" fmla="*/ 59173 h 723706"/>
            <a:gd name="connsiteX24" fmla="*/ 329731 w 822167"/>
            <a:gd name="connsiteY24" fmla="*/ 54411 h 723706"/>
            <a:gd name="connsiteX25" fmla="*/ 344018 w 822167"/>
            <a:gd name="connsiteY25" fmla="*/ 44886 h 723706"/>
            <a:gd name="connsiteX26" fmla="*/ 372593 w 822167"/>
            <a:gd name="connsiteY26" fmla="*/ 35361 h 723706"/>
            <a:gd name="connsiteX27" fmla="*/ 386881 w 822167"/>
            <a:gd name="connsiteY27" fmla="*/ 30598 h 723706"/>
            <a:gd name="connsiteX28" fmla="*/ 429743 w 822167"/>
            <a:gd name="connsiteY28" fmla="*/ 16311 h 723706"/>
            <a:gd name="connsiteX29" fmla="*/ 453556 w 822167"/>
            <a:gd name="connsiteY29" fmla="*/ 11548 h 723706"/>
            <a:gd name="connsiteX30" fmla="*/ 524993 w 822167"/>
            <a:gd name="connsiteY30" fmla="*/ 2023 h 723706"/>
            <a:gd name="connsiteX31" fmla="*/ 686918 w 822167"/>
            <a:gd name="connsiteY31" fmla="*/ 11548 h 723706"/>
            <a:gd name="connsiteX32" fmla="*/ 720256 w 822167"/>
            <a:gd name="connsiteY32" fmla="*/ 21073 h 723706"/>
            <a:gd name="connsiteX33" fmla="*/ 739306 w 822167"/>
            <a:gd name="connsiteY33" fmla="*/ 25836 h 723706"/>
            <a:gd name="connsiteX34" fmla="*/ 767881 w 822167"/>
            <a:gd name="connsiteY34" fmla="*/ 35361 h 723706"/>
            <a:gd name="connsiteX35" fmla="*/ 786931 w 822167"/>
            <a:gd name="connsiteY35" fmla="*/ 63936 h 723706"/>
            <a:gd name="connsiteX36" fmla="*/ 791693 w 822167"/>
            <a:gd name="connsiteY36" fmla="*/ 78223 h 723706"/>
            <a:gd name="connsiteX37" fmla="*/ 801218 w 822167"/>
            <a:gd name="connsiteY37" fmla="*/ 92511 h 723706"/>
            <a:gd name="connsiteX38" fmla="*/ 810743 w 822167"/>
            <a:gd name="connsiteY38" fmla="*/ 121086 h 723706"/>
            <a:gd name="connsiteX39" fmla="*/ 810743 w 822167"/>
            <a:gd name="connsiteY39" fmla="*/ 578286 h 723706"/>
            <a:gd name="connsiteX40" fmla="*/ 805981 w 822167"/>
            <a:gd name="connsiteY40" fmla="*/ 597336 h 723706"/>
            <a:gd name="connsiteX41" fmla="*/ 786931 w 822167"/>
            <a:gd name="connsiteY41" fmla="*/ 640198 h 723706"/>
            <a:gd name="connsiteX42" fmla="*/ 772643 w 822167"/>
            <a:gd name="connsiteY42" fmla="*/ 644961 h 723706"/>
            <a:gd name="connsiteX43" fmla="*/ 729781 w 822167"/>
            <a:gd name="connsiteY43" fmla="*/ 668773 h 723706"/>
            <a:gd name="connsiteX44" fmla="*/ 686918 w 822167"/>
            <a:gd name="connsiteY44" fmla="*/ 687823 h 723706"/>
            <a:gd name="connsiteX45" fmla="*/ 672631 w 822167"/>
            <a:gd name="connsiteY45" fmla="*/ 692586 h 723706"/>
            <a:gd name="connsiteX46" fmla="*/ 658343 w 822167"/>
            <a:gd name="connsiteY46" fmla="*/ 697348 h 723706"/>
            <a:gd name="connsiteX47" fmla="*/ 439268 w 822167"/>
            <a:gd name="connsiteY47" fmla="*/ 706873 h 723706"/>
            <a:gd name="connsiteX48" fmla="*/ 215431 w 822167"/>
            <a:gd name="connsiteY48" fmla="*/ 702111 h 723706"/>
            <a:gd name="connsiteX49" fmla="*/ 186856 w 822167"/>
            <a:gd name="connsiteY49" fmla="*/ 692586 h 723706"/>
            <a:gd name="connsiteX50" fmla="*/ 96368 w 822167"/>
            <a:gd name="connsiteY50" fmla="*/ 678298 h 723706"/>
            <a:gd name="connsiteX51" fmla="*/ 105893 w 822167"/>
            <a:gd name="connsiteY51" fmla="*/ 678298 h 7237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</a:cxnLst>
          <a:rect l="l" t="t" r="r" b="b"/>
          <a:pathLst>
            <a:path w="822167" h="723706">
              <a:moveTo>
                <a:pt x="105893" y="678298"/>
              </a:moveTo>
              <a:cubicBezTo>
                <a:pt x="101131" y="676711"/>
                <a:pt x="76033" y="673351"/>
                <a:pt x="67793" y="668773"/>
              </a:cubicBezTo>
              <a:cubicBezTo>
                <a:pt x="57786" y="663214"/>
                <a:pt x="39218" y="649723"/>
                <a:pt x="39218" y="649723"/>
              </a:cubicBezTo>
              <a:cubicBezTo>
                <a:pt x="37631" y="644961"/>
                <a:pt x="36701" y="639926"/>
                <a:pt x="34456" y="635436"/>
              </a:cubicBezTo>
              <a:cubicBezTo>
                <a:pt x="31896" y="630316"/>
                <a:pt x="27256" y="626379"/>
                <a:pt x="24931" y="621148"/>
              </a:cubicBezTo>
              <a:cubicBezTo>
                <a:pt x="20853" y="611973"/>
                <a:pt x="18581" y="602098"/>
                <a:pt x="15406" y="592573"/>
              </a:cubicBezTo>
              <a:lnTo>
                <a:pt x="10643" y="578286"/>
              </a:lnTo>
              <a:cubicBezTo>
                <a:pt x="15733" y="374699"/>
                <a:pt x="0" y="449409"/>
                <a:pt x="24931" y="349686"/>
              </a:cubicBezTo>
              <a:cubicBezTo>
                <a:pt x="31732" y="322482"/>
                <a:pt x="31472" y="325588"/>
                <a:pt x="43981" y="306823"/>
              </a:cubicBezTo>
              <a:cubicBezTo>
                <a:pt x="61345" y="254726"/>
                <a:pt x="33652" y="333634"/>
                <a:pt x="58268" y="278248"/>
              </a:cubicBezTo>
              <a:cubicBezTo>
                <a:pt x="62346" y="269073"/>
                <a:pt x="64618" y="259198"/>
                <a:pt x="67793" y="249673"/>
              </a:cubicBezTo>
              <a:lnTo>
                <a:pt x="72556" y="235386"/>
              </a:lnTo>
              <a:cubicBezTo>
                <a:pt x="76499" y="223559"/>
                <a:pt x="88997" y="215656"/>
                <a:pt x="96368" y="206811"/>
              </a:cubicBezTo>
              <a:cubicBezTo>
                <a:pt x="100032" y="202414"/>
                <a:pt x="103333" y="197643"/>
                <a:pt x="105893" y="192523"/>
              </a:cubicBezTo>
              <a:cubicBezTo>
                <a:pt x="113639" y="177031"/>
                <a:pt x="106534" y="177596"/>
                <a:pt x="120181" y="163948"/>
              </a:cubicBezTo>
              <a:cubicBezTo>
                <a:pt x="124228" y="159901"/>
                <a:pt x="129706" y="157598"/>
                <a:pt x="134468" y="154423"/>
              </a:cubicBezTo>
              <a:cubicBezTo>
                <a:pt x="155770" y="122471"/>
                <a:pt x="130676" y="153776"/>
                <a:pt x="158281" y="135373"/>
              </a:cubicBezTo>
              <a:cubicBezTo>
                <a:pt x="163885" y="131637"/>
                <a:pt x="167394" y="125398"/>
                <a:pt x="172568" y="121086"/>
              </a:cubicBezTo>
              <a:cubicBezTo>
                <a:pt x="193039" y="104027"/>
                <a:pt x="179666" y="117537"/>
                <a:pt x="201143" y="106798"/>
              </a:cubicBezTo>
              <a:cubicBezTo>
                <a:pt x="206263" y="104238"/>
                <a:pt x="210200" y="99598"/>
                <a:pt x="215431" y="97273"/>
              </a:cubicBezTo>
              <a:cubicBezTo>
                <a:pt x="224606" y="93195"/>
                <a:pt x="234481" y="90923"/>
                <a:pt x="244006" y="87748"/>
              </a:cubicBezTo>
              <a:lnTo>
                <a:pt x="258293" y="82986"/>
              </a:lnTo>
              <a:cubicBezTo>
                <a:pt x="280936" y="67891"/>
                <a:pt x="267149" y="75272"/>
                <a:pt x="301156" y="63936"/>
              </a:cubicBezTo>
              <a:lnTo>
                <a:pt x="315443" y="59173"/>
              </a:lnTo>
              <a:lnTo>
                <a:pt x="329731" y="54411"/>
              </a:lnTo>
              <a:cubicBezTo>
                <a:pt x="334493" y="51236"/>
                <a:pt x="338788" y="47211"/>
                <a:pt x="344018" y="44886"/>
              </a:cubicBezTo>
              <a:cubicBezTo>
                <a:pt x="353193" y="40808"/>
                <a:pt x="363068" y="38536"/>
                <a:pt x="372593" y="35361"/>
              </a:cubicBezTo>
              <a:lnTo>
                <a:pt x="386881" y="30598"/>
              </a:lnTo>
              <a:lnTo>
                <a:pt x="429743" y="16311"/>
              </a:lnTo>
              <a:cubicBezTo>
                <a:pt x="437423" y="13751"/>
                <a:pt x="445592" y="12996"/>
                <a:pt x="453556" y="11548"/>
              </a:cubicBezTo>
              <a:cubicBezTo>
                <a:pt x="487138" y="5442"/>
                <a:pt x="486190" y="6335"/>
                <a:pt x="524993" y="2023"/>
              </a:cubicBezTo>
              <a:cubicBezTo>
                <a:pt x="600248" y="4711"/>
                <a:pt x="629177" y="0"/>
                <a:pt x="686918" y="11548"/>
              </a:cubicBezTo>
              <a:cubicBezTo>
                <a:pt x="711712" y="16507"/>
                <a:pt x="699088" y="15025"/>
                <a:pt x="720256" y="21073"/>
              </a:cubicBezTo>
              <a:cubicBezTo>
                <a:pt x="726550" y="22871"/>
                <a:pt x="733037" y="23955"/>
                <a:pt x="739306" y="25836"/>
              </a:cubicBezTo>
              <a:cubicBezTo>
                <a:pt x="748923" y="28721"/>
                <a:pt x="767881" y="35361"/>
                <a:pt x="767881" y="35361"/>
              </a:cubicBezTo>
              <a:cubicBezTo>
                <a:pt x="774231" y="44886"/>
                <a:pt x="783311" y="53076"/>
                <a:pt x="786931" y="63936"/>
              </a:cubicBezTo>
              <a:cubicBezTo>
                <a:pt x="788518" y="68698"/>
                <a:pt x="789448" y="73733"/>
                <a:pt x="791693" y="78223"/>
              </a:cubicBezTo>
              <a:cubicBezTo>
                <a:pt x="794253" y="83343"/>
                <a:pt x="798893" y="87280"/>
                <a:pt x="801218" y="92511"/>
              </a:cubicBezTo>
              <a:cubicBezTo>
                <a:pt x="805296" y="101686"/>
                <a:pt x="810743" y="121086"/>
                <a:pt x="810743" y="121086"/>
              </a:cubicBezTo>
              <a:cubicBezTo>
                <a:pt x="822167" y="315266"/>
                <a:pt x="819120" y="230633"/>
                <a:pt x="810743" y="578286"/>
              </a:cubicBezTo>
              <a:cubicBezTo>
                <a:pt x="810585" y="584829"/>
                <a:pt x="807862" y="591067"/>
                <a:pt x="805981" y="597336"/>
              </a:cubicBezTo>
              <a:cubicBezTo>
                <a:pt x="803453" y="605761"/>
                <a:pt x="797005" y="632139"/>
                <a:pt x="786931" y="640198"/>
              </a:cubicBezTo>
              <a:cubicBezTo>
                <a:pt x="783011" y="643334"/>
                <a:pt x="777032" y="642523"/>
                <a:pt x="772643" y="644961"/>
              </a:cubicBezTo>
              <a:cubicBezTo>
                <a:pt x="723518" y="672253"/>
                <a:pt x="762108" y="657998"/>
                <a:pt x="729781" y="668773"/>
              </a:cubicBezTo>
              <a:cubicBezTo>
                <a:pt x="707138" y="683868"/>
                <a:pt x="720925" y="676487"/>
                <a:pt x="686918" y="687823"/>
              </a:cubicBezTo>
              <a:lnTo>
                <a:pt x="672631" y="692586"/>
              </a:lnTo>
              <a:lnTo>
                <a:pt x="658343" y="697348"/>
              </a:lnTo>
              <a:cubicBezTo>
                <a:pt x="579268" y="723706"/>
                <a:pt x="649236" y="701991"/>
                <a:pt x="439268" y="706873"/>
              </a:cubicBezTo>
              <a:cubicBezTo>
                <a:pt x="364656" y="705286"/>
                <a:pt x="289941" y="706328"/>
                <a:pt x="215431" y="702111"/>
              </a:cubicBezTo>
              <a:cubicBezTo>
                <a:pt x="205407" y="701544"/>
                <a:pt x="196381" y="695761"/>
                <a:pt x="186856" y="692586"/>
              </a:cubicBezTo>
              <a:cubicBezTo>
                <a:pt x="163567" y="684823"/>
                <a:pt x="121195" y="680781"/>
                <a:pt x="96368" y="678298"/>
              </a:cubicBezTo>
              <a:cubicBezTo>
                <a:pt x="94789" y="678140"/>
                <a:pt x="110655" y="679885"/>
                <a:pt x="105893" y="678298"/>
              </a:cubicBezTo>
              <a:close/>
            </a:path>
          </a:pathLst>
        </a:custGeom>
        <a:noFill xmlns:a="http://schemas.openxmlformats.org/drawingml/2006/main"/>
        <a:ln xmlns:a="http://schemas.openxmlformats.org/drawingml/2006/main" w="3175" cap="flat" cmpd="sng" algn="ctr">
          <a:solidFill>
            <a:srgbClr val="000000"/>
          </a:solidFill>
          <a:prstDash val="sys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rtlCol="0" anchor="ctr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0.53629</cdr:x>
      <cdr:y>0.76132</cdr:y>
    </cdr:from>
    <cdr:to>
      <cdr:x>0.64725</cdr:x>
      <cdr:y>0.84441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3070005" y="3091586"/>
          <a:ext cx="635219" cy="337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400">
              <a:latin typeface="Zap" pitchFamily="34" charset="0"/>
            </a:rPr>
            <a:t>(V)</a:t>
          </a:r>
        </a:p>
      </cdr:txBody>
    </cdr:sp>
  </cdr:relSizeAnchor>
  <cdr:relSizeAnchor xmlns:cdr="http://schemas.openxmlformats.org/drawingml/2006/chartDrawing">
    <cdr:from>
      <cdr:x>0.8554</cdr:x>
      <cdr:y>0.33555</cdr:y>
    </cdr:from>
    <cdr:to>
      <cdr:x>0.93964</cdr:x>
      <cdr:y>0.40195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4902200" y="1358916"/>
          <a:ext cx="482759" cy="266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400">
              <a:latin typeface="Zap" pitchFamily="34" charset="0"/>
            </a:rPr>
            <a:t>(IV)</a:t>
          </a:r>
        </a:p>
      </cdr:txBody>
    </cdr:sp>
  </cdr:relSizeAnchor>
  <cdr:relSizeAnchor xmlns:cdr="http://schemas.openxmlformats.org/drawingml/2006/chartDrawing">
    <cdr:from>
      <cdr:x>0.71357</cdr:x>
      <cdr:y>0.17086</cdr:y>
    </cdr:from>
    <cdr:to>
      <cdr:x>0.84914</cdr:x>
      <cdr:y>0.21579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4084849" y="693833"/>
          <a:ext cx="776076" cy="182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400">
              <a:latin typeface="Zap" pitchFamily="34" charset="0"/>
            </a:rPr>
            <a:t>(IIIb)</a:t>
          </a:r>
        </a:p>
      </cdr:txBody>
    </cdr:sp>
  </cdr:relSizeAnchor>
  <cdr:relSizeAnchor xmlns:cdr="http://schemas.openxmlformats.org/drawingml/2006/chartDrawing">
    <cdr:from>
      <cdr:x>0.38947</cdr:x>
      <cdr:y>0.12813</cdr:y>
    </cdr:from>
    <cdr:to>
      <cdr:x>0.49418</cdr:x>
      <cdr:y>0.18664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2232014" y="526338"/>
          <a:ext cx="600085" cy="235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400">
              <a:latin typeface="Zap" pitchFamily="34" charset="0"/>
            </a:rPr>
            <a:t>(IIIa)</a:t>
          </a:r>
        </a:p>
      </cdr:txBody>
    </cdr:sp>
  </cdr:relSizeAnchor>
  <cdr:relSizeAnchor xmlns:cdr="http://schemas.openxmlformats.org/drawingml/2006/chartDrawing">
    <cdr:from>
      <cdr:x>0.27257</cdr:x>
      <cdr:y>0.54595</cdr:y>
    </cdr:from>
    <cdr:to>
      <cdr:x>0.3413</cdr:x>
      <cdr:y>0.60952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1562075" y="2163172"/>
          <a:ext cx="393883" cy="249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400">
              <a:latin typeface="Zap" pitchFamily="34" charset="0"/>
            </a:rPr>
            <a:t>(I)</a:t>
          </a:r>
        </a:p>
      </cdr:txBody>
    </cdr:sp>
  </cdr:relSizeAnchor>
  <cdr:relSizeAnchor xmlns:cdr="http://schemas.openxmlformats.org/drawingml/2006/chartDrawing">
    <cdr:from>
      <cdr:x>0.57175</cdr:x>
      <cdr:y>0.07672</cdr:y>
    </cdr:from>
    <cdr:to>
      <cdr:x>0.65488</cdr:x>
      <cdr:y>0.12649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3276600" y="320499"/>
          <a:ext cx="476413" cy="200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400">
              <a:latin typeface="Zap" pitchFamily="34" charset="0"/>
            </a:rPr>
            <a:t>(VI)</a:t>
          </a:r>
        </a:p>
      </cdr:txBody>
    </cdr:sp>
  </cdr:relSizeAnchor>
  <cdr:relSizeAnchor xmlns:cdr="http://schemas.openxmlformats.org/drawingml/2006/chartDrawing">
    <cdr:from>
      <cdr:x>0.33906</cdr:x>
      <cdr:y>0.49697</cdr:y>
    </cdr:from>
    <cdr:to>
      <cdr:x>0.62186</cdr:x>
      <cdr:y>0.69421</cdr:y>
    </cdr:to>
    <cdr:sp macro="" textlink="">
      <cdr:nvSpPr>
        <cdr:cNvPr id="15" name="Freihandform 14"/>
        <cdr:cNvSpPr/>
      </cdr:nvSpPr>
      <cdr:spPr bwMode="auto">
        <a:xfrm xmlns:a="http://schemas.openxmlformats.org/drawingml/2006/main">
          <a:off x="1943100" y="2006600"/>
          <a:ext cx="1620676" cy="792164"/>
        </a:xfrm>
        <a:custGeom xmlns:a="http://schemas.openxmlformats.org/drawingml/2006/main">
          <a:avLst/>
          <a:gdLst>
            <a:gd name="connsiteX0" fmla="*/ 337093 w 1620676"/>
            <a:gd name="connsiteY0" fmla="*/ 857250 h 858838"/>
            <a:gd name="connsiteX1" fmla="*/ 303756 w 1620676"/>
            <a:gd name="connsiteY1" fmla="*/ 847725 h 858838"/>
            <a:gd name="connsiteX2" fmla="*/ 232318 w 1620676"/>
            <a:gd name="connsiteY2" fmla="*/ 838200 h 858838"/>
            <a:gd name="connsiteX3" fmla="*/ 203743 w 1620676"/>
            <a:gd name="connsiteY3" fmla="*/ 833438 h 858838"/>
            <a:gd name="connsiteX4" fmla="*/ 179931 w 1620676"/>
            <a:gd name="connsiteY4" fmla="*/ 828675 h 858838"/>
            <a:gd name="connsiteX5" fmla="*/ 165643 w 1620676"/>
            <a:gd name="connsiteY5" fmla="*/ 823913 h 858838"/>
            <a:gd name="connsiteX6" fmla="*/ 108493 w 1620676"/>
            <a:gd name="connsiteY6" fmla="*/ 776288 h 858838"/>
            <a:gd name="connsiteX7" fmla="*/ 79918 w 1620676"/>
            <a:gd name="connsiteY7" fmla="*/ 733425 h 858838"/>
            <a:gd name="connsiteX8" fmla="*/ 65631 w 1620676"/>
            <a:gd name="connsiteY8" fmla="*/ 719138 h 858838"/>
            <a:gd name="connsiteX9" fmla="*/ 46581 w 1620676"/>
            <a:gd name="connsiteY9" fmla="*/ 690563 h 858838"/>
            <a:gd name="connsiteX10" fmla="*/ 41818 w 1620676"/>
            <a:gd name="connsiteY10" fmla="*/ 676275 h 858838"/>
            <a:gd name="connsiteX11" fmla="*/ 22768 w 1620676"/>
            <a:gd name="connsiteY11" fmla="*/ 642938 h 858838"/>
            <a:gd name="connsiteX12" fmla="*/ 13243 w 1620676"/>
            <a:gd name="connsiteY12" fmla="*/ 609600 h 858838"/>
            <a:gd name="connsiteX13" fmla="*/ 8481 w 1620676"/>
            <a:gd name="connsiteY13" fmla="*/ 585788 h 858838"/>
            <a:gd name="connsiteX14" fmla="*/ 3718 w 1620676"/>
            <a:gd name="connsiteY14" fmla="*/ 538163 h 858838"/>
            <a:gd name="connsiteX15" fmla="*/ 13243 w 1620676"/>
            <a:gd name="connsiteY15" fmla="*/ 376238 h 858838"/>
            <a:gd name="connsiteX16" fmla="*/ 27531 w 1620676"/>
            <a:gd name="connsiteY16" fmla="*/ 347663 h 858838"/>
            <a:gd name="connsiteX17" fmla="*/ 56106 w 1620676"/>
            <a:gd name="connsiteY17" fmla="*/ 319088 h 858838"/>
            <a:gd name="connsiteX18" fmla="*/ 94206 w 1620676"/>
            <a:gd name="connsiteY18" fmla="*/ 276225 h 858838"/>
            <a:gd name="connsiteX19" fmla="*/ 108493 w 1620676"/>
            <a:gd name="connsiteY19" fmla="*/ 266700 h 858838"/>
            <a:gd name="connsiteX20" fmla="*/ 141831 w 1620676"/>
            <a:gd name="connsiteY20" fmla="*/ 242888 h 858838"/>
            <a:gd name="connsiteX21" fmla="*/ 170406 w 1620676"/>
            <a:gd name="connsiteY21" fmla="*/ 219075 h 858838"/>
            <a:gd name="connsiteX22" fmla="*/ 184693 w 1620676"/>
            <a:gd name="connsiteY22" fmla="*/ 214313 h 858838"/>
            <a:gd name="connsiteX23" fmla="*/ 218031 w 1620676"/>
            <a:gd name="connsiteY23" fmla="*/ 200025 h 858838"/>
            <a:gd name="connsiteX24" fmla="*/ 241843 w 1620676"/>
            <a:gd name="connsiteY24" fmla="*/ 190500 h 858838"/>
            <a:gd name="connsiteX25" fmla="*/ 260893 w 1620676"/>
            <a:gd name="connsiteY25" fmla="*/ 185738 h 858838"/>
            <a:gd name="connsiteX26" fmla="*/ 289468 w 1620676"/>
            <a:gd name="connsiteY26" fmla="*/ 176213 h 858838"/>
            <a:gd name="connsiteX27" fmla="*/ 341856 w 1620676"/>
            <a:gd name="connsiteY27" fmla="*/ 161925 h 858838"/>
            <a:gd name="connsiteX28" fmla="*/ 370431 w 1620676"/>
            <a:gd name="connsiteY28" fmla="*/ 152400 h 858838"/>
            <a:gd name="connsiteX29" fmla="*/ 384718 w 1620676"/>
            <a:gd name="connsiteY29" fmla="*/ 147638 h 858838"/>
            <a:gd name="connsiteX30" fmla="*/ 408531 w 1620676"/>
            <a:gd name="connsiteY30" fmla="*/ 142875 h 858838"/>
            <a:gd name="connsiteX31" fmla="*/ 460918 w 1620676"/>
            <a:gd name="connsiteY31" fmla="*/ 133350 h 858838"/>
            <a:gd name="connsiteX32" fmla="*/ 494256 w 1620676"/>
            <a:gd name="connsiteY32" fmla="*/ 123825 h 858838"/>
            <a:gd name="connsiteX33" fmla="*/ 522831 w 1620676"/>
            <a:gd name="connsiteY33" fmla="*/ 119063 h 858838"/>
            <a:gd name="connsiteX34" fmla="*/ 575218 w 1620676"/>
            <a:gd name="connsiteY34" fmla="*/ 109538 h 858838"/>
            <a:gd name="connsiteX35" fmla="*/ 608556 w 1620676"/>
            <a:gd name="connsiteY35" fmla="*/ 100013 h 858838"/>
            <a:gd name="connsiteX36" fmla="*/ 632368 w 1620676"/>
            <a:gd name="connsiteY36" fmla="*/ 95250 h 858838"/>
            <a:gd name="connsiteX37" fmla="*/ 646656 w 1620676"/>
            <a:gd name="connsiteY37" fmla="*/ 90488 h 858838"/>
            <a:gd name="connsiteX38" fmla="*/ 665706 w 1620676"/>
            <a:gd name="connsiteY38" fmla="*/ 85725 h 858838"/>
            <a:gd name="connsiteX39" fmla="*/ 694281 w 1620676"/>
            <a:gd name="connsiteY39" fmla="*/ 76200 h 858838"/>
            <a:gd name="connsiteX40" fmla="*/ 737143 w 1620676"/>
            <a:gd name="connsiteY40" fmla="*/ 66675 h 858838"/>
            <a:gd name="connsiteX41" fmla="*/ 770481 w 1620676"/>
            <a:gd name="connsiteY41" fmla="*/ 57150 h 858838"/>
            <a:gd name="connsiteX42" fmla="*/ 827631 w 1620676"/>
            <a:gd name="connsiteY42" fmla="*/ 47625 h 858838"/>
            <a:gd name="connsiteX43" fmla="*/ 856206 w 1620676"/>
            <a:gd name="connsiteY43" fmla="*/ 42863 h 858838"/>
            <a:gd name="connsiteX44" fmla="*/ 937168 w 1620676"/>
            <a:gd name="connsiteY44" fmla="*/ 28575 h 858838"/>
            <a:gd name="connsiteX45" fmla="*/ 980031 w 1620676"/>
            <a:gd name="connsiteY45" fmla="*/ 23813 h 858838"/>
            <a:gd name="connsiteX46" fmla="*/ 1032418 w 1620676"/>
            <a:gd name="connsiteY46" fmla="*/ 14288 h 858838"/>
            <a:gd name="connsiteX47" fmla="*/ 1060993 w 1620676"/>
            <a:gd name="connsiteY47" fmla="*/ 9525 h 858838"/>
            <a:gd name="connsiteX48" fmla="*/ 1103856 w 1620676"/>
            <a:gd name="connsiteY48" fmla="*/ 4763 h 858838"/>
            <a:gd name="connsiteX49" fmla="*/ 1137193 w 1620676"/>
            <a:gd name="connsiteY49" fmla="*/ 0 h 858838"/>
            <a:gd name="connsiteX50" fmla="*/ 1489618 w 1620676"/>
            <a:gd name="connsiteY50" fmla="*/ 4763 h 858838"/>
            <a:gd name="connsiteX51" fmla="*/ 1522956 w 1620676"/>
            <a:gd name="connsiteY51" fmla="*/ 14288 h 858838"/>
            <a:gd name="connsiteX52" fmla="*/ 1556293 w 1620676"/>
            <a:gd name="connsiteY52" fmla="*/ 23813 h 858838"/>
            <a:gd name="connsiteX53" fmla="*/ 1599156 w 1620676"/>
            <a:gd name="connsiteY53" fmla="*/ 57150 h 858838"/>
            <a:gd name="connsiteX54" fmla="*/ 1608681 w 1620676"/>
            <a:gd name="connsiteY54" fmla="*/ 71438 h 858838"/>
            <a:gd name="connsiteX55" fmla="*/ 1608681 w 1620676"/>
            <a:gd name="connsiteY55" fmla="*/ 185738 h 858838"/>
            <a:gd name="connsiteX56" fmla="*/ 1594393 w 1620676"/>
            <a:gd name="connsiteY56" fmla="*/ 238125 h 858838"/>
            <a:gd name="connsiteX57" fmla="*/ 1580106 w 1620676"/>
            <a:gd name="connsiteY57" fmla="*/ 266700 h 858838"/>
            <a:gd name="connsiteX58" fmla="*/ 1551531 w 1620676"/>
            <a:gd name="connsiteY58" fmla="*/ 290513 h 858838"/>
            <a:gd name="connsiteX59" fmla="*/ 1522956 w 1620676"/>
            <a:gd name="connsiteY59" fmla="*/ 319088 h 858838"/>
            <a:gd name="connsiteX60" fmla="*/ 1494381 w 1620676"/>
            <a:gd name="connsiteY60" fmla="*/ 342900 h 858838"/>
            <a:gd name="connsiteX61" fmla="*/ 1480093 w 1620676"/>
            <a:gd name="connsiteY61" fmla="*/ 352425 h 858838"/>
            <a:gd name="connsiteX62" fmla="*/ 1465806 w 1620676"/>
            <a:gd name="connsiteY62" fmla="*/ 366713 h 858838"/>
            <a:gd name="connsiteX63" fmla="*/ 1446756 w 1620676"/>
            <a:gd name="connsiteY63" fmla="*/ 381000 h 858838"/>
            <a:gd name="connsiteX64" fmla="*/ 1432468 w 1620676"/>
            <a:gd name="connsiteY64" fmla="*/ 395288 h 858838"/>
            <a:gd name="connsiteX65" fmla="*/ 1418181 w 1620676"/>
            <a:gd name="connsiteY65" fmla="*/ 404813 h 858838"/>
            <a:gd name="connsiteX66" fmla="*/ 1389606 w 1620676"/>
            <a:gd name="connsiteY66" fmla="*/ 428625 h 858838"/>
            <a:gd name="connsiteX67" fmla="*/ 1370556 w 1620676"/>
            <a:gd name="connsiteY67" fmla="*/ 433388 h 858838"/>
            <a:gd name="connsiteX68" fmla="*/ 1341981 w 1620676"/>
            <a:gd name="connsiteY68" fmla="*/ 452438 h 858838"/>
            <a:gd name="connsiteX69" fmla="*/ 1327693 w 1620676"/>
            <a:gd name="connsiteY69" fmla="*/ 466725 h 858838"/>
            <a:gd name="connsiteX70" fmla="*/ 1294356 w 1620676"/>
            <a:gd name="connsiteY70" fmla="*/ 481013 h 858838"/>
            <a:gd name="connsiteX71" fmla="*/ 1265781 w 1620676"/>
            <a:gd name="connsiteY71" fmla="*/ 500063 h 858838"/>
            <a:gd name="connsiteX72" fmla="*/ 1222918 w 1620676"/>
            <a:gd name="connsiteY72" fmla="*/ 528638 h 858838"/>
            <a:gd name="connsiteX73" fmla="*/ 1189581 w 1620676"/>
            <a:gd name="connsiteY73" fmla="*/ 542925 h 858838"/>
            <a:gd name="connsiteX74" fmla="*/ 1156243 w 1620676"/>
            <a:gd name="connsiteY74" fmla="*/ 561975 h 858838"/>
            <a:gd name="connsiteX75" fmla="*/ 1108618 w 1620676"/>
            <a:gd name="connsiteY75" fmla="*/ 585788 h 858838"/>
            <a:gd name="connsiteX76" fmla="*/ 1070518 w 1620676"/>
            <a:gd name="connsiteY76" fmla="*/ 604838 h 858838"/>
            <a:gd name="connsiteX77" fmla="*/ 1051468 w 1620676"/>
            <a:gd name="connsiteY77" fmla="*/ 619125 h 858838"/>
            <a:gd name="connsiteX78" fmla="*/ 1032418 w 1620676"/>
            <a:gd name="connsiteY78" fmla="*/ 623888 h 858838"/>
            <a:gd name="connsiteX79" fmla="*/ 1013368 w 1620676"/>
            <a:gd name="connsiteY79" fmla="*/ 633413 h 858838"/>
            <a:gd name="connsiteX80" fmla="*/ 999081 w 1620676"/>
            <a:gd name="connsiteY80" fmla="*/ 638175 h 858838"/>
            <a:gd name="connsiteX81" fmla="*/ 980031 w 1620676"/>
            <a:gd name="connsiteY81" fmla="*/ 647700 h 858838"/>
            <a:gd name="connsiteX82" fmla="*/ 965743 w 1620676"/>
            <a:gd name="connsiteY82" fmla="*/ 657225 h 858838"/>
            <a:gd name="connsiteX83" fmla="*/ 937168 w 1620676"/>
            <a:gd name="connsiteY83" fmla="*/ 666750 h 858838"/>
            <a:gd name="connsiteX84" fmla="*/ 922881 w 1620676"/>
            <a:gd name="connsiteY84" fmla="*/ 676275 h 858838"/>
            <a:gd name="connsiteX85" fmla="*/ 908593 w 1620676"/>
            <a:gd name="connsiteY85" fmla="*/ 681038 h 858838"/>
            <a:gd name="connsiteX86" fmla="*/ 865731 w 1620676"/>
            <a:gd name="connsiteY86" fmla="*/ 704850 h 858838"/>
            <a:gd name="connsiteX87" fmla="*/ 837156 w 1620676"/>
            <a:gd name="connsiteY87" fmla="*/ 719138 h 858838"/>
            <a:gd name="connsiteX88" fmla="*/ 822868 w 1620676"/>
            <a:gd name="connsiteY88" fmla="*/ 728663 h 858838"/>
            <a:gd name="connsiteX89" fmla="*/ 794293 w 1620676"/>
            <a:gd name="connsiteY89" fmla="*/ 738188 h 858838"/>
            <a:gd name="connsiteX90" fmla="*/ 765718 w 1620676"/>
            <a:gd name="connsiteY90" fmla="*/ 752475 h 858838"/>
            <a:gd name="connsiteX91" fmla="*/ 751431 w 1620676"/>
            <a:gd name="connsiteY91" fmla="*/ 762000 h 858838"/>
            <a:gd name="connsiteX92" fmla="*/ 722856 w 1620676"/>
            <a:gd name="connsiteY92" fmla="*/ 771525 h 858838"/>
            <a:gd name="connsiteX93" fmla="*/ 708568 w 1620676"/>
            <a:gd name="connsiteY93" fmla="*/ 776288 h 858838"/>
            <a:gd name="connsiteX94" fmla="*/ 694281 w 1620676"/>
            <a:gd name="connsiteY94" fmla="*/ 785813 h 858838"/>
            <a:gd name="connsiteX95" fmla="*/ 665706 w 1620676"/>
            <a:gd name="connsiteY95" fmla="*/ 795338 h 858838"/>
            <a:gd name="connsiteX96" fmla="*/ 637131 w 1620676"/>
            <a:gd name="connsiteY96" fmla="*/ 804863 h 858838"/>
            <a:gd name="connsiteX97" fmla="*/ 622843 w 1620676"/>
            <a:gd name="connsiteY97" fmla="*/ 809625 h 858838"/>
            <a:gd name="connsiteX98" fmla="*/ 608556 w 1620676"/>
            <a:gd name="connsiteY98" fmla="*/ 819150 h 858838"/>
            <a:gd name="connsiteX99" fmla="*/ 575218 w 1620676"/>
            <a:gd name="connsiteY99" fmla="*/ 828675 h 858838"/>
            <a:gd name="connsiteX100" fmla="*/ 508543 w 1620676"/>
            <a:gd name="connsiteY100" fmla="*/ 847725 h 858838"/>
            <a:gd name="connsiteX101" fmla="*/ 475206 w 1620676"/>
            <a:gd name="connsiteY101" fmla="*/ 857250 h 858838"/>
            <a:gd name="connsiteX102" fmla="*/ 337093 w 1620676"/>
            <a:gd name="connsiteY102" fmla="*/ 857250 h 8588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</a:cxnLst>
          <a:rect l="l" t="t" r="r" b="b"/>
          <a:pathLst>
            <a:path w="1620676" h="858838">
              <a:moveTo>
                <a:pt x="337093" y="857250"/>
              </a:moveTo>
              <a:cubicBezTo>
                <a:pt x="308518" y="855663"/>
                <a:pt x="316906" y="850116"/>
                <a:pt x="303756" y="847725"/>
              </a:cubicBezTo>
              <a:cubicBezTo>
                <a:pt x="283996" y="844132"/>
                <a:pt x="251629" y="840959"/>
                <a:pt x="232318" y="838200"/>
              </a:cubicBezTo>
              <a:cubicBezTo>
                <a:pt x="222759" y="836834"/>
                <a:pt x="213244" y="835165"/>
                <a:pt x="203743" y="833438"/>
              </a:cubicBezTo>
              <a:cubicBezTo>
                <a:pt x="195779" y="831990"/>
                <a:pt x="187784" y="830638"/>
                <a:pt x="179931" y="828675"/>
              </a:cubicBezTo>
              <a:cubicBezTo>
                <a:pt x="175061" y="827457"/>
                <a:pt x="170406" y="825500"/>
                <a:pt x="165643" y="823913"/>
              </a:cubicBezTo>
              <a:cubicBezTo>
                <a:pt x="144558" y="809856"/>
                <a:pt x="123161" y="798290"/>
                <a:pt x="108493" y="776288"/>
              </a:cubicBezTo>
              <a:lnTo>
                <a:pt x="79918" y="733425"/>
              </a:lnTo>
              <a:cubicBezTo>
                <a:pt x="76182" y="727821"/>
                <a:pt x="70393" y="723900"/>
                <a:pt x="65631" y="719138"/>
              </a:cubicBezTo>
              <a:cubicBezTo>
                <a:pt x="54306" y="685164"/>
                <a:pt x="70364" y="726238"/>
                <a:pt x="46581" y="690563"/>
              </a:cubicBezTo>
              <a:cubicBezTo>
                <a:pt x="43796" y="686386"/>
                <a:pt x="43796" y="680889"/>
                <a:pt x="41818" y="676275"/>
              </a:cubicBezTo>
              <a:cubicBezTo>
                <a:pt x="34566" y="659355"/>
                <a:pt x="32335" y="657287"/>
                <a:pt x="22768" y="642938"/>
              </a:cubicBezTo>
              <a:cubicBezTo>
                <a:pt x="17467" y="627033"/>
                <a:pt x="17228" y="627532"/>
                <a:pt x="13243" y="609600"/>
              </a:cubicBezTo>
              <a:cubicBezTo>
                <a:pt x="11487" y="601698"/>
                <a:pt x="9551" y="593811"/>
                <a:pt x="8481" y="585788"/>
              </a:cubicBezTo>
              <a:cubicBezTo>
                <a:pt x="6372" y="569974"/>
                <a:pt x="5306" y="554038"/>
                <a:pt x="3718" y="538163"/>
              </a:cubicBezTo>
              <a:cubicBezTo>
                <a:pt x="5618" y="483069"/>
                <a:pt x="0" y="429211"/>
                <a:pt x="13243" y="376238"/>
              </a:cubicBezTo>
              <a:cubicBezTo>
                <a:pt x="16121" y="364725"/>
                <a:pt x="19434" y="356772"/>
                <a:pt x="27531" y="347663"/>
              </a:cubicBezTo>
              <a:cubicBezTo>
                <a:pt x="36480" y="337595"/>
                <a:pt x="48634" y="330296"/>
                <a:pt x="56106" y="319088"/>
              </a:cubicBezTo>
              <a:cubicBezTo>
                <a:pt x="73103" y="293592"/>
                <a:pt x="61584" y="308847"/>
                <a:pt x="94206" y="276225"/>
              </a:cubicBezTo>
              <a:cubicBezTo>
                <a:pt x="98253" y="272178"/>
                <a:pt x="104096" y="270364"/>
                <a:pt x="108493" y="266700"/>
              </a:cubicBezTo>
              <a:cubicBezTo>
                <a:pt x="137453" y="242567"/>
                <a:pt x="106583" y="260512"/>
                <a:pt x="141831" y="242888"/>
              </a:cubicBezTo>
              <a:cubicBezTo>
                <a:pt x="152365" y="232353"/>
                <a:pt x="157143" y="225706"/>
                <a:pt x="170406" y="219075"/>
              </a:cubicBezTo>
              <a:cubicBezTo>
                <a:pt x="174896" y="216830"/>
                <a:pt x="179931" y="215900"/>
                <a:pt x="184693" y="214313"/>
              </a:cubicBezTo>
              <a:cubicBezTo>
                <a:pt x="209806" y="197572"/>
                <a:pt x="187277" y="210277"/>
                <a:pt x="218031" y="200025"/>
              </a:cubicBezTo>
              <a:cubicBezTo>
                <a:pt x="226141" y="197322"/>
                <a:pt x="233733" y="193203"/>
                <a:pt x="241843" y="190500"/>
              </a:cubicBezTo>
              <a:cubicBezTo>
                <a:pt x="248053" y="188430"/>
                <a:pt x="254624" y="187619"/>
                <a:pt x="260893" y="185738"/>
              </a:cubicBezTo>
              <a:cubicBezTo>
                <a:pt x="270510" y="182853"/>
                <a:pt x="279943" y="179388"/>
                <a:pt x="289468" y="176213"/>
              </a:cubicBezTo>
              <a:cubicBezTo>
                <a:pt x="316180" y="167309"/>
                <a:pt x="298873" y="172671"/>
                <a:pt x="341856" y="161925"/>
              </a:cubicBezTo>
              <a:cubicBezTo>
                <a:pt x="351596" y="159490"/>
                <a:pt x="360906" y="155575"/>
                <a:pt x="370431" y="152400"/>
              </a:cubicBezTo>
              <a:cubicBezTo>
                <a:pt x="375193" y="150813"/>
                <a:pt x="379796" y="148623"/>
                <a:pt x="384718" y="147638"/>
              </a:cubicBezTo>
              <a:lnTo>
                <a:pt x="408531" y="142875"/>
              </a:lnTo>
              <a:cubicBezTo>
                <a:pt x="424124" y="140040"/>
                <a:pt x="445213" y="137276"/>
                <a:pt x="460918" y="133350"/>
              </a:cubicBezTo>
              <a:cubicBezTo>
                <a:pt x="497203" y="124279"/>
                <a:pt x="449751" y="132726"/>
                <a:pt x="494256" y="123825"/>
              </a:cubicBezTo>
              <a:cubicBezTo>
                <a:pt x="503725" y="121931"/>
                <a:pt x="513330" y="120790"/>
                <a:pt x="522831" y="119063"/>
              </a:cubicBezTo>
              <a:cubicBezTo>
                <a:pt x="596050" y="105750"/>
                <a:pt x="491015" y="123570"/>
                <a:pt x="575218" y="109538"/>
              </a:cubicBezTo>
              <a:cubicBezTo>
                <a:pt x="591134" y="104232"/>
                <a:pt x="590608" y="104001"/>
                <a:pt x="608556" y="100013"/>
              </a:cubicBezTo>
              <a:cubicBezTo>
                <a:pt x="616458" y="98257"/>
                <a:pt x="624515" y="97213"/>
                <a:pt x="632368" y="95250"/>
              </a:cubicBezTo>
              <a:cubicBezTo>
                <a:pt x="637238" y="94032"/>
                <a:pt x="641829" y="91867"/>
                <a:pt x="646656" y="90488"/>
              </a:cubicBezTo>
              <a:cubicBezTo>
                <a:pt x="652950" y="88690"/>
                <a:pt x="659437" y="87606"/>
                <a:pt x="665706" y="85725"/>
              </a:cubicBezTo>
              <a:cubicBezTo>
                <a:pt x="675323" y="82840"/>
                <a:pt x="684436" y="78169"/>
                <a:pt x="694281" y="76200"/>
              </a:cubicBezTo>
              <a:cubicBezTo>
                <a:pt x="710663" y="72924"/>
                <a:pt x="721439" y="71162"/>
                <a:pt x="737143" y="66675"/>
              </a:cubicBezTo>
              <a:cubicBezTo>
                <a:pt x="764968" y="58725"/>
                <a:pt x="737008" y="64589"/>
                <a:pt x="770481" y="57150"/>
              </a:cubicBezTo>
              <a:cubicBezTo>
                <a:pt x="798761" y="50866"/>
                <a:pt x="795349" y="52591"/>
                <a:pt x="827631" y="47625"/>
              </a:cubicBezTo>
              <a:cubicBezTo>
                <a:pt x="837175" y="46157"/>
                <a:pt x="846681" y="44450"/>
                <a:pt x="856206" y="42863"/>
              </a:cubicBezTo>
              <a:cubicBezTo>
                <a:pt x="889502" y="31763"/>
                <a:pt x="875760" y="35397"/>
                <a:pt x="937168" y="28575"/>
              </a:cubicBezTo>
              <a:lnTo>
                <a:pt x="980031" y="23813"/>
              </a:lnTo>
              <a:cubicBezTo>
                <a:pt x="1008045" y="14474"/>
                <a:pt x="985296" y="21020"/>
                <a:pt x="1032418" y="14288"/>
              </a:cubicBezTo>
              <a:cubicBezTo>
                <a:pt x="1041977" y="12922"/>
                <a:pt x="1051421" y="10801"/>
                <a:pt x="1060993" y="9525"/>
              </a:cubicBezTo>
              <a:cubicBezTo>
                <a:pt x="1075242" y="7625"/>
                <a:pt x="1089591" y="6546"/>
                <a:pt x="1103856" y="4763"/>
              </a:cubicBezTo>
              <a:cubicBezTo>
                <a:pt x="1114994" y="3371"/>
                <a:pt x="1126081" y="1588"/>
                <a:pt x="1137193" y="0"/>
              </a:cubicBezTo>
              <a:lnTo>
                <a:pt x="1489618" y="4763"/>
              </a:lnTo>
              <a:cubicBezTo>
                <a:pt x="1497801" y="4973"/>
                <a:pt x="1514529" y="11880"/>
                <a:pt x="1522956" y="14288"/>
              </a:cubicBezTo>
              <a:cubicBezTo>
                <a:pt x="1528040" y="15741"/>
                <a:pt x="1550243" y="20452"/>
                <a:pt x="1556293" y="23813"/>
              </a:cubicBezTo>
              <a:cubicBezTo>
                <a:pt x="1572770" y="32967"/>
                <a:pt x="1587188" y="42789"/>
                <a:pt x="1599156" y="57150"/>
              </a:cubicBezTo>
              <a:cubicBezTo>
                <a:pt x="1602820" y="61547"/>
                <a:pt x="1605506" y="66675"/>
                <a:pt x="1608681" y="71438"/>
              </a:cubicBezTo>
              <a:cubicBezTo>
                <a:pt x="1620676" y="119423"/>
                <a:pt x="1616084" y="93207"/>
                <a:pt x="1608681" y="185738"/>
              </a:cubicBezTo>
              <a:cubicBezTo>
                <a:pt x="1607264" y="203450"/>
                <a:pt x="1599885" y="221649"/>
                <a:pt x="1594393" y="238125"/>
              </a:cubicBezTo>
              <a:cubicBezTo>
                <a:pt x="1589619" y="252447"/>
                <a:pt x="1590366" y="254389"/>
                <a:pt x="1580106" y="266700"/>
              </a:cubicBezTo>
              <a:cubicBezTo>
                <a:pt x="1556837" y="294622"/>
                <a:pt x="1575615" y="269105"/>
                <a:pt x="1551531" y="290513"/>
              </a:cubicBezTo>
              <a:cubicBezTo>
                <a:pt x="1541463" y="299462"/>
                <a:pt x="1534164" y="311616"/>
                <a:pt x="1522956" y="319088"/>
              </a:cubicBezTo>
              <a:cubicBezTo>
                <a:pt x="1487481" y="342737"/>
                <a:pt x="1531051" y="312342"/>
                <a:pt x="1494381" y="342900"/>
              </a:cubicBezTo>
              <a:cubicBezTo>
                <a:pt x="1489984" y="346564"/>
                <a:pt x="1484490" y="348761"/>
                <a:pt x="1480093" y="352425"/>
              </a:cubicBezTo>
              <a:cubicBezTo>
                <a:pt x="1474919" y="356737"/>
                <a:pt x="1470920" y="362330"/>
                <a:pt x="1465806" y="366713"/>
              </a:cubicBezTo>
              <a:cubicBezTo>
                <a:pt x="1459780" y="371879"/>
                <a:pt x="1452783" y="375834"/>
                <a:pt x="1446756" y="381000"/>
              </a:cubicBezTo>
              <a:cubicBezTo>
                <a:pt x="1441642" y="385383"/>
                <a:pt x="1437642" y="390976"/>
                <a:pt x="1432468" y="395288"/>
              </a:cubicBezTo>
              <a:cubicBezTo>
                <a:pt x="1428071" y="398952"/>
                <a:pt x="1422578" y="401149"/>
                <a:pt x="1418181" y="404813"/>
              </a:cubicBezTo>
              <a:cubicBezTo>
                <a:pt x="1406067" y="414908"/>
                <a:pt x="1404210" y="422366"/>
                <a:pt x="1389606" y="428625"/>
              </a:cubicBezTo>
              <a:cubicBezTo>
                <a:pt x="1383590" y="431203"/>
                <a:pt x="1376906" y="431800"/>
                <a:pt x="1370556" y="433388"/>
              </a:cubicBezTo>
              <a:cubicBezTo>
                <a:pt x="1324975" y="478966"/>
                <a:pt x="1383335" y="424868"/>
                <a:pt x="1341981" y="452438"/>
              </a:cubicBezTo>
              <a:cubicBezTo>
                <a:pt x="1336377" y="456174"/>
                <a:pt x="1333174" y="462810"/>
                <a:pt x="1327693" y="466725"/>
              </a:cubicBezTo>
              <a:cubicBezTo>
                <a:pt x="1294308" y="490570"/>
                <a:pt x="1322339" y="465466"/>
                <a:pt x="1294356" y="481013"/>
              </a:cubicBezTo>
              <a:cubicBezTo>
                <a:pt x="1284349" y="486573"/>
                <a:pt x="1275306" y="493713"/>
                <a:pt x="1265781" y="500063"/>
              </a:cubicBezTo>
              <a:lnTo>
                <a:pt x="1222918" y="528638"/>
              </a:lnTo>
              <a:cubicBezTo>
                <a:pt x="1211146" y="536485"/>
                <a:pt x="1202282" y="538692"/>
                <a:pt x="1189581" y="542925"/>
              </a:cubicBezTo>
              <a:cubicBezTo>
                <a:pt x="1140146" y="575881"/>
                <a:pt x="1216680" y="525713"/>
                <a:pt x="1156243" y="561975"/>
              </a:cubicBezTo>
              <a:cubicBezTo>
                <a:pt x="1115741" y="586276"/>
                <a:pt x="1142479" y="577322"/>
                <a:pt x="1108618" y="585788"/>
              </a:cubicBezTo>
              <a:cubicBezTo>
                <a:pt x="1051893" y="628331"/>
                <a:pt x="1124019" y="578088"/>
                <a:pt x="1070518" y="604838"/>
              </a:cubicBezTo>
              <a:cubicBezTo>
                <a:pt x="1063419" y="608388"/>
                <a:pt x="1058567" y="615575"/>
                <a:pt x="1051468" y="619125"/>
              </a:cubicBezTo>
              <a:cubicBezTo>
                <a:pt x="1045614" y="622052"/>
                <a:pt x="1038547" y="621590"/>
                <a:pt x="1032418" y="623888"/>
              </a:cubicBezTo>
              <a:cubicBezTo>
                <a:pt x="1025771" y="626381"/>
                <a:pt x="1019894" y="630616"/>
                <a:pt x="1013368" y="633413"/>
              </a:cubicBezTo>
              <a:cubicBezTo>
                <a:pt x="1008754" y="635390"/>
                <a:pt x="1003695" y="636198"/>
                <a:pt x="999081" y="638175"/>
              </a:cubicBezTo>
              <a:cubicBezTo>
                <a:pt x="992555" y="640972"/>
                <a:pt x="986195" y="644178"/>
                <a:pt x="980031" y="647700"/>
              </a:cubicBezTo>
              <a:cubicBezTo>
                <a:pt x="975061" y="650540"/>
                <a:pt x="970974" y="654900"/>
                <a:pt x="965743" y="657225"/>
              </a:cubicBezTo>
              <a:cubicBezTo>
                <a:pt x="956568" y="661303"/>
                <a:pt x="937168" y="666750"/>
                <a:pt x="937168" y="666750"/>
              </a:cubicBezTo>
              <a:cubicBezTo>
                <a:pt x="932406" y="669925"/>
                <a:pt x="928000" y="673715"/>
                <a:pt x="922881" y="676275"/>
              </a:cubicBezTo>
              <a:cubicBezTo>
                <a:pt x="918391" y="678520"/>
                <a:pt x="912982" y="678600"/>
                <a:pt x="908593" y="681038"/>
              </a:cubicBezTo>
              <a:cubicBezTo>
                <a:pt x="859468" y="708330"/>
                <a:pt x="898058" y="694075"/>
                <a:pt x="865731" y="704850"/>
              </a:cubicBezTo>
              <a:cubicBezTo>
                <a:pt x="824782" y="732148"/>
                <a:pt x="876592" y="699419"/>
                <a:pt x="837156" y="719138"/>
              </a:cubicBezTo>
              <a:cubicBezTo>
                <a:pt x="832036" y="721698"/>
                <a:pt x="828099" y="726338"/>
                <a:pt x="822868" y="728663"/>
              </a:cubicBezTo>
              <a:cubicBezTo>
                <a:pt x="813693" y="732741"/>
                <a:pt x="802647" y="732619"/>
                <a:pt x="794293" y="738188"/>
              </a:cubicBezTo>
              <a:cubicBezTo>
                <a:pt x="775829" y="750498"/>
                <a:pt x="785436" y="745903"/>
                <a:pt x="765718" y="752475"/>
              </a:cubicBezTo>
              <a:cubicBezTo>
                <a:pt x="760956" y="755650"/>
                <a:pt x="756661" y="759675"/>
                <a:pt x="751431" y="762000"/>
              </a:cubicBezTo>
              <a:cubicBezTo>
                <a:pt x="742256" y="766078"/>
                <a:pt x="732381" y="768350"/>
                <a:pt x="722856" y="771525"/>
              </a:cubicBezTo>
              <a:lnTo>
                <a:pt x="708568" y="776288"/>
              </a:lnTo>
              <a:cubicBezTo>
                <a:pt x="703138" y="778098"/>
                <a:pt x="699511" y="783488"/>
                <a:pt x="694281" y="785813"/>
              </a:cubicBezTo>
              <a:cubicBezTo>
                <a:pt x="685106" y="789891"/>
                <a:pt x="675231" y="792163"/>
                <a:pt x="665706" y="795338"/>
              </a:cubicBezTo>
              <a:lnTo>
                <a:pt x="637131" y="804863"/>
              </a:lnTo>
              <a:lnTo>
                <a:pt x="622843" y="809625"/>
              </a:lnTo>
              <a:cubicBezTo>
                <a:pt x="618081" y="812800"/>
                <a:pt x="613675" y="816590"/>
                <a:pt x="608556" y="819150"/>
              </a:cubicBezTo>
              <a:cubicBezTo>
                <a:pt x="600549" y="823154"/>
                <a:pt x="582853" y="826384"/>
                <a:pt x="575218" y="828675"/>
              </a:cubicBezTo>
              <a:cubicBezTo>
                <a:pt x="506880" y="849176"/>
                <a:pt x="592035" y="826852"/>
                <a:pt x="508543" y="847725"/>
              </a:cubicBezTo>
              <a:cubicBezTo>
                <a:pt x="498643" y="850200"/>
                <a:pt x="485310" y="856953"/>
                <a:pt x="475206" y="857250"/>
              </a:cubicBezTo>
              <a:cubicBezTo>
                <a:pt x="427602" y="858650"/>
                <a:pt x="365668" y="858838"/>
                <a:pt x="337093" y="857250"/>
              </a:cubicBezTo>
              <a:close/>
            </a:path>
          </a:pathLst>
        </a:custGeom>
        <a:noFill xmlns:a="http://schemas.openxmlformats.org/drawingml/2006/main"/>
        <a:ln xmlns:a="http://schemas.openxmlformats.org/drawingml/2006/main"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rtlCol="0" anchor="ctr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0.53629</cdr:x>
      <cdr:y>0.35431</cdr:y>
    </cdr:from>
    <cdr:to>
      <cdr:x>0.86491</cdr:x>
      <cdr:y>0.80818</cdr:y>
    </cdr:to>
    <cdr:sp macro="" textlink="">
      <cdr:nvSpPr>
        <cdr:cNvPr id="16" name="Freihandform 15"/>
        <cdr:cNvSpPr/>
      </cdr:nvSpPr>
      <cdr:spPr bwMode="auto">
        <a:xfrm xmlns:a="http://schemas.openxmlformats.org/drawingml/2006/main">
          <a:off x="3073400" y="1435100"/>
          <a:ext cx="1883274" cy="1820664"/>
        </a:xfrm>
        <a:custGeom xmlns:a="http://schemas.openxmlformats.org/drawingml/2006/main">
          <a:avLst/>
          <a:gdLst>
            <a:gd name="connsiteX0" fmla="*/ 452437 w 1881187"/>
            <a:gd name="connsiteY0" fmla="*/ 1662112 h 1785083"/>
            <a:gd name="connsiteX1" fmla="*/ 423862 w 1881187"/>
            <a:gd name="connsiteY1" fmla="*/ 1647825 h 1785083"/>
            <a:gd name="connsiteX2" fmla="*/ 409575 w 1881187"/>
            <a:gd name="connsiteY2" fmla="*/ 1643062 h 1785083"/>
            <a:gd name="connsiteX3" fmla="*/ 395287 w 1881187"/>
            <a:gd name="connsiteY3" fmla="*/ 1633537 h 1785083"/>
            <a:gd name="connsiteX4" fmla="*/ 361950 w 1881187"/>
            <a:gd name="connsiteY4" fmla="*/ 1619250 h 1785083"/>
            <a:gd name="connsiteX5" fmla="*/ 333375 w 1881187"/>
            <a:gd name="connsiteY5" fmla="*/ 1595437 h 1785083"/>
            <a:gd name="connsiteX6" fmla="*/ 290512 w 1881187"/>
            <a:gd name="connsiteY6" fmla="*/ 1571625 h 1785083"/>
            <a:gd name="connsiteX7" fmla="*/ 252412 w 1881187"/>
            <a:gd name="connsiteY7" fmla="*/ 1538287 h 1785083"/>
            <a:gd name="connsiteX8" fmla="*/ 238125 w 1881187"/>
            <a:gd name="connsiteY8" fmla="*/ 1528762 h 1785083"/>
            <a:gd name="connsiteX9" fmla="*/ 219075 w 1881187"/>
            <a:gd name="connsiteY9" fmla="*/ 1504950 h 1785083"/>
            <a:gd name="connsiteX10" fmla="*/ 209550 w 1881187"/>
            <a:gd name="connsiteY10" fmla="*/ 1490662 h 1785083"/>
            <a:gd name="connsiteX11" fmla="*/ 195262 w 1881187"/>
            <a:gd name="connsiteY11" fmla="*/ 1476375 h 1785083"/>
            <a:gd name="connsiteX12" fmla="*/ 176212 w 1881187"/>
            <a:gd name="connsiteY12" fmla="*/ 1447800 h 1785083"/>
            <a:gd name="connsiteX13" fmla="*/ 147637 w 1881187"/>
            <a:gd name="connsiteY13" fmla="*/ 1419225 h 1785083"/>
            <a:gd name="connsiteX14" fmla="*/ 128587 w 1881187"/>
            <a:gd name="connsiteY14" fmla="*/ 1390650 h 1785083"/>
            <a:gd name="connsiteX15" fmla="*/ 119062 w 1881187"/>
            <a:gd name="connsiteY15" fmla="*/ 1376362 h 1785083"/>
            <a:gd name="connsiteX16" fmla="*/ 100012 w 1881187"/>
            <a:gd name="connsiteY16" fmla="*/ 1343025 h 1785083"/>
            <a:gd name="connsiteX17" fmla="*/ 90487 w 1881187"/>
            <a:gd name="connsiteY17" fmla="*/ 1323975 h 1785083"/>
            <a:gd name="connsiteX18" fmla="*/ 85725 w 1881187"/>
            <a:gd name="connsiteY18" fmla="*/ 1304925 h 1785083"/>
            <a:gd name="connsiteX19" fmla="*/ 76200 w 1881187"/>
            <a:gd name="connsiteY19" fmla="*/ 1290637 h 1785083"/>
            <a:gd name="connsiteX20" fmla="*/ 66675 w 1881187"/>
            <a:gd name="connsiteY20" fmla="*/ 1271587 h 1785083"/>
            <a:gd name="connsiteX21" fmla="*/ 61912 w 1881187"/>
            <a:gd name="connsiteY21" fmla="*/ 1247775 h 1785083"/>
            <a:gd name="connsiteX22" fmla="*/ 52387 w 1881187"/>
            <a:gd name="connsiteY22" fmla="*/ 1214437 h 1785083"/>
            <a:gd name="connsiteX23" fmla="*/ 42862 w 1881187"/>
            <a:gd name="connsiteY23" fmla="*/ 1152525 h 1785083"/>
            <a:gd name="connsiteX24" fmla="*/ 38100 w 1881187"/>
            <a:gd name="connsiteY24" fmla="*/ 1138237 h 1785083"/>
            <a:gd name="connsiteX25" fmla="*/ 33337 w 1881187"/>
            <a:gd name="connsiteY25" fmla="*/ 1119187 h 1785083"/>
            <a:gd name="connsiteX26" fmla="*/ 23812 w 1881187"/>
            <a:gd name="connsiteY26" fmla="*/ 1081087 h 1785083"/>
            <a:gd name="connsiteX27" fmla="*/ 9525 w 1881187"/>
            <a:gd name="connsiteY27" fmla="*/ 990600 h 1785083"/>
            <a:gd name="connsiteX28" fmla="*/ 0 w 1881187"/>
            <a:gd name="connsiteY28" fmla="*/ 928687 h 1785083"/>
            <a:gd name="connsiteX29" fmla="*/ 4762 w 1881187"/>
            <a:gd name="connsiteY29" fmla="*/ 661987 h 1785083"/>
            <a:gd name="connsiteX30" fmla="*/ 19050 w 1881187"/>
            <a:gd name="connsiteY30" fmla="*/ 614362 h 1785083"/>
            <a:gd name="connsiteX31" fmla="*/ 33337 w 1881187"/>
            <a:gd name="connsiteY31" fmla="*/ 561975 h 1785083"/>
            <a:gd name="connsiteX32" fmla="*/ 42862 w 1881187"/>
            <a:gd name="connsiteY32" fmla="*/ 523875 h 1785083"/>
            <a:gd name="connsiteX33" fmla="*/ 47625 w 1881187"/>
            <a:gd name="connsiteY33" fmla="*/ 509587 h 1785083"/>
            <a:gd name="connsiteX34" fmla="*/ 52387 w 1881187"/>
            <a:gd name="connsiteY34" fmla="*/ 490537 h 1785083"/>
            <a:gd name="connsiteX35" fmla="*/ 57150 w 1881187"/>
            <a:gd name="connsiteY35" fmla="*/ 476250 h 1785083"/>
            <a:gd name="connsiteX36" fmla="*/ 61912 w 1881187"/>
            <a:gd name="connsiteY36" fmla="*/ 457200 h 1785083"/>
            <a:gd name="connsiteX37" fmla="*/ 71437 w 1881187"/>
            <a:gd name="connsiteY37" fmla="*/ 428625 h 1785083"/>
            <a:gd name="connsiteX38" fmla="*/ 80962 w 1881187"/>
            <a:gd name="connsiteY38" fmla="*/ 400050 h 1785083"/>
            <a:gd name="connsiteX39" fmla="*/ 90487 w 1881187"/>
            <a:gd name="connsiteY39" fmla="*/ 385762 h 1785083"/>
            <a:gd name="connsiteX40" fmla="*/ 104775 w 1881187"/>
            <a:gd name="connsiteY40" fmla="*/ 357187 h 1785083"/>
            <a:gd name="connsiteX41" fmla="*/ 119062 w 1881187"/>
            <a:gd name="connsiteY41" fmla="*/ 328612 h 1785083"/>
            <a:gd name="connsiteX42" fmla="*/ 133350 w 1881187"/>
            <a:gd name="connsiteY42" fmla="*/ 300037 h 1785083"/>
            <a:gd name="connsiteX43" fmla="*/ 152400 w 1881187"/>
            <a:gd name="connsiteY43" fmla="*/ 257175 h 1785083"/>
            <a:gd name="connsiteX44" fmla="*/ 166687 w 1881187"/>
            <a:gd name="connsiteY44" fmla="*/ 228600 h 1785083"/>
            <a:gd name="connsiteX45" fmla="*/ 180975 w 1881187"/>
            <a:gd name="connsiteY45" fmla="*/ 219075 h 1785083"/>
            <a:gd name="connsiteX46" fmla="*/ 190500 w 1881187"/>
            <a:gd name="connsiteY46" fmla="*/ 204787 h 1785083"/>
            <a:gd name="connsiteX47" fmla="*/ 204787 w 1881187"/>
            <a:gd name="connsiteY47" fmla="*/ 195262 h 1785083"/>
            <a:gd name="connsiteX48" fmla="*/ 219075 w 1881187"/>
            <a:gd name="connsiteY48" fmla="*/ 180975 h 1785083"/>
            <a:gd name="connsiteX49" fmla="*/ 233362 w 1881187"/>
            <a:gd name="connsiteY49" fmla="*/ 171450 h 1785083"/>
            <a:gd name="connsiteX50" fmla="*/ 261937 w 1881187"/>
            <a:gd name="connsiteY50" fmla="*/ 152400 h 1785083"/>
            <a:gd name="connsiteX51" fmla="*/ 290512 w 1881187"/>
            <a:gd name="connsiteY51" fmla="*/ 128587 h 1785083"/>
            <a:gd name="connsiteX52" fmla="*/ 304800 w 1881187"/>
            <a:gd name="connsiteY52" fmla="*/ 123825 h 1785083"/>
            <a:gd name="connsiteX53" fmla="*/ 347662 w 1881187"/>
            <a:gd name="connsiteY53" fmla="*/ 100012 h 1785083"/>
            <a:gd name="connsiteX54" fmla="*/ 366712 w 1881187"/>
            <a:gd name="connsiteY54" fmla="*/ 85725 h 1785083"/>
            <a:gd name="connsiteX55" fmla="*/ 381000 w 1881187"/>
            <a:gd name="connsiteY55" fmla="*/ 80962 h 1785083"/>
            <a:gd name="connsiteX56" fmla="*/ 400050 w 1881187"/>
            <a:gd name="connsiteY56" fmla="*/ 71437 h 1785083"/>
            <a:gd name="connsiteX57" fmla="*/ 419100 w 1881187"/>
            <a:gd name="connsiteY57" fmla="*/ 66675 h 1785083"/>
            <a:gd name="connsiteX58" fmla="*/ 466725 w 1881187"/>
            <a:gd name="connsiteY58" fmla="*/ 57150 h 1785083"/>
            <a:gd name="connsiteX59" fmla="*/ 514350 w 1881187"/>
            <a:gd name="connsiteY59" fmla="*/ 47625 h 1785083"/>
            <a:gd name="connsiteX60" fmla="*/ 538162 w 1881187"/>
            <a:gd name="connsiteY60" fmla="*/ 42862 h 1785083"/>
            <a:gd name="connsiteX61" fmla="*/ 581025 w 1881187"/>
            <a:gd name="connsiteY61" fmla="*/ 38100 h 1785083"/>
            <a:gd name="connsiteX62" fmla="*/ 604837 w 1881187"/>
            <a:gd name="connsiteY62" fmla="*/ 33337 h 1785083"/>
            <a:gd name="connsiteX63" fmla="*/ 638175 w 1881187"/>
            <a:gd name="connsiteY63" fmla="*/ 28575 h 1785083"/>
            <a:gd name="connsiteX64" fmla="*/ 700087 w 1881187"/>
            <a:gd name="connsiteY64" fmla="*/ 19050 h 1785083"/>
            <a:gd name="connsiteX65" fmla="*/ 747712 w 1881187"/>
            <a:gd name="connsiteY65" fmla="*/ 9525 h 1785083"/>
            <a:gd name="connsiteX66" fmla="*/ 823912 w 1881187"/>
            <a:gd name="connsiteY66" fmla="*/ 0 h 1785083"/>
            <a:gd name="connsiteX67" fmla="*/ 1081087 w 1881187"/>
            <a:gd name="connsiteY67" fmla="*/ 9525 h 1785083"/>
            <a:gd name="connsiteX68" fmla="*/ 1162050 w 1881187"/>
            <a:gd name="connsiteY68" fmla="*/ 19050 h 1785083"/>
            <a:gd name="connsiteX69" fmla="*/ 1185862 w 1881187"/>
            <a:gd name="connsiteY69" fmla="*/ 23812 h 1785083"/>
            <a:gd name="connsiteX70" fmla="*/ 1204912 w 1881187"/>
            <a:gd name="connsiteY70" fmla="*/ 33337 h 1785083"/>
            <a:gd name="connsiteX71" fmla="*/ 1219200 w 1881187"/>
            <a:gd name="connsiteY71" fmla="*/ 42862 h 1785083"/>
            <a:gd name="connsiteX72" fmla="*/ 1252537 w 1881187"/>
            <a:gd name="connsiteY72" fmla="*/ 52387 h 1785083"/>
            <a:gd name="connsiteX73" fmla="*/ 1295400 w 1881187"/>
            <a:gd name="connsiteY73" fmla="*/ 76200 h 1785083"/>
            <a:gd name="connsiteX74" fmla="*/ 1314450 w 1881187"/>
            <a:gd name="connsiteY74" fmla="*/ 80962 h 1785083"/>
            <a:gd name="connsiteX75" fmla="*/ 1343025 w 1881187"/>
            <a:gd name="connsiteY75" fmla="*/ 100012 h 1785083"/>
            <a:gd name="connsiteX76" fmla="*/ 1357312 w 1881187"/>
            <a:gd name="connsiteY76" fmla="*/ 104775 h 1785083"/>
            <a:gd name="connsiteX77" fmla="*/ 1390650 w 1881187"/>
            <a:gd name="connsiteY77" fmla="*/ 128587 h 1785083"/>
            <a:gd name="connsiteX78" fmla="*/ 1404937 w 1881187"/>
            <a:gd name="connsiteY78" fmla="*/ 138112 h 1785083"/>
            <a:gd name="connsiteX79" fmla="*/ 1438275 w 1881187"/>
            <a:gd name="connsiteY79" fmla="*/ 171450 h 1785083"/>
            <a:gd name="connsiteX80" fmla="*/ 1452562 w 1881187"/>
            <a:gd name="connsiteY80" fmla="*/ 180975 h 1785083"/>
            <a:gd name="connsiteX81" fmla="*/ 1481137 w 1881187"/>
            <a:gd name="connsiteY81" fmla="*/ 209550 h 1785083"/>
            <a:gd name="connsiteX82" fmla="*/ 1495425 w 1881187"/>
            <a:gd name="connsiteY82" fmla="*/ 223837 h 1785083"/>
            <a:gd name="connsiteX83" fmla="*/ 1509712 w 1881187"/>
            <a:gd name="connsiteY83" fmla="*/ 238125 h 1785083"/>
            <a:gd name="connsiteX84" fmla="*/ 1524000 w 1881187"/>
            <a:gd name="connsiteY84" fmla="*/ 247650 h 1785083"/>
            <a:gd name="connsiteX85" fmla="*/ 1566862 w 1881187"/>
            <a:gd name="connsiteY85" fmla="*/ 285750 h 1785083"/>
            <a:gd name="connsiteX86" fmla="*/ 1576387 w 1881187"/>
            <a:gd name="connsiteY86" fmla="*/ 300037 h 1785083"/>
            <a:gd name="connsiteX87" fmla="*/ 1595437 w 1881187"/>
            <a:gd name="connsiteY87" fmla="*/ 314325 h 1785083"/>
            <a:gd name="connsiteX88" fmla="*/ 1609725 w 1881187"/>
            <a:gd name="connsiteY88" fmla="*/ 328612 h 1785083"/>
            <a:gd name="connsiteX89" fmla="*/ 1628775 w 1881187"/>
            <a:gd name="connsiteY89" fmla="*/ 342900 h 1785083"/>
            <a:gd name="connsiteX90" fmla="*/ 1662112 w 1881187"/>
            <a:gd name="connsiteY90" fmla="*/ 381000 h 1785083"/>
            <a:gd name="connsiteX91" fmla="*/ 1690687 w 1881187"/>
            <a:gd name="connsiteY91" fmla="*/ 409575 h 1785083"/>
            <a:gd name="connsiteX92" fmla="*/ 1724025 w 1881187"/>
            <a:gd name="connsiteY92" fmla="*/ 452437 h 1785083"/>
            <a:gd name="connsiteX93" fmla="*/ 1733550 w 1881187"/>
            <a:gd name="connsiteY93" fmla="*/ 481012 h 1785083"/>
            <a:gd name="connsiteX94" fmla="*/ 1747837 w 1881187"/>
            <a:gd name="connsiteY94" fmla="*/ 500062 h 1785083"/>
            <a:gd name="connsiteX95" fmla="*/ 1776412 w 1881187"/>
            <a:gd name="connsiteY95" fmla="*/ 547687 h 1785083"/>
            <a:gd name="connsiteX96" fmla="*/ 1795462 w 1881187"/>
            <a:gd name="connsiteY96" fmla="*/ 576262 h 1785083"/>
            <a:gd name="connsiteX97" fmla="*/ 1800225 w 1881187"/>
            <a:gd name="connsiteY97" fmla="*/ 590550 h 1785083"/>
            <a:gd name="connsiteX98" fmla="*/ 1819275 w 1881187"/>
            <a:gd name="connsiteY98" fmla="*/ 619125 h 1785083"/>
            <a:gd name="connsiteX99" fmla="*/ 1824037 w 1881187"/>
            <a:gd name="connsiteY99" fmla="*/ 633412 h 1785083"/>
            <a:gd name="connsiteX100" fmla="*/ 1833562 w 1881187"/>
            <a:gd name="connsiteY100" fmla="*/ 647700 h 1785083"/>
            <a:gd name="connsiteX101" fmla="*/ 1838325 w 1881187"/>
            <a:gd name="connsiteY101" fmla="*/ 671512 h 1785083"/>
            <a:gd name="connsiteX102" fmla="*/ 1847850 w 1881187"/>
            <a:gd name="connsiteY102" fmla="*/ 700087 h 1785083"/>
            <a:gd name="connsiteX103" fmla="*/ 1862137 w 1881187"/>
            <a:gd name="connsiteY103" fmla="*/ 742950 h 1785083"/>
            <a:gd name="connsiteX104" fmla="*/ 1871662 w 1881187"/>
            <a:gd name="connsiteY104" fmla="*/ 800100 h 1785083"/>
            <a:gd name="connsiteX105" fmla="*/ 1876425 w 1881187"/>
            <a:gd name="connsiteY105" fmla="*/ 819150 h 1785083"/>
            <a:gd name="connsiteX106" fmla="*/ 1881187 w 1881187"/>
            <a:gd name="connsiteY106" fmla="*/ 866775 h 1785083"/>
            <a:gd name="connsiteX107" fmla="*/ 1876425 w 1881187"/>
            <a:gd name="connsiteY107" fmla="*/ 966787 h 1785083"/>
            <a:gd name="connsiteX108" fmla="*/ 1871662 w 1881187"/>
            <a:gd name="connsiteY108" fmla="*/ 1000125 h 1785083"/>
            <a:gd name="connsiteX109" fmla="*/ 1866900 w 1881187"/>
            <a:gd name="connsiteY109" fmla="*/ 1042987 h 1785083"/>
            <a:gd name="connsiteX110" fmla="*/ 1852612 w 1881187"/>
            <a:gd name="connsiteY110" fmla="*/ 1171575 h 1785083"/>
            <a:gd name="connsiteX111" fmla="*/ 1843087 w 1881187"/>
            <a:gd name="connsiteY111" fmla="*/ 1209675 h 1785083"/>
            <a:gd name="connsiteX112" fmla="*/ 1838325 w 1881187"/>
            <a:gd name="connsiteY112" fmla="*/ 1228725 h 1785083"/>
            <a:gd name="connsiteX113" fmla="*/ 1828800 w 1881187"/>
            <a:gd name="connsiteY113" fmla="*/ 1243012 h 1785083"/>
            <a:gd name="connsiteX114" fmla="*/ 1819275 w 1881187"/>
            <a:gd name="connsiteY114" fmla="*/ 1271587 h 1785083"/>
            <a:gd name="connsiteX115" fmla="*/ 1814512 w 1881187"/>
            <a:gd name="connsiteY115" fmla="*/ 1285875 h 1785083"/>
            <a:gd name="connsiteX116" fmla="*/ 1795462 w 1881187"/>
            <a:gd name="connsiteY116" fmla="*/ 1323975 h 1785083"/>
            <a:gd name="connsiteX117" fmla="*/ 1790700 w 1881187"/>
            <a:gd name="connsiteY117" fmla="*/ 1343025 h 1785083"/>
            <a:gd name="connsiteX118" fmla="*/ 1781175 w 1881187"/>
            <a:gd name="connsiteY118" fmla="*/ 1371600 h 1785083"/>
            <a:gd name="connsiteX119" fmla="*/ 1771650 w 1881187"/>
            <a:gd name="connsiteY119" fmla="*/ 1400175 h 1785083"/>
            <a:gd name="connsiteX120" fmla="*/ 1766887 w 1881187"/>
            <a:gd name="connsiteY120" fmla="*/ 1419225 h 1785083"/>
            <a:gd name="connsiteX121" fmla="*/ 1752600 w 1881187"/>
            <a:gd name="connsiteY121" fmla="*/ 1462087 h 1785083"/>
            <a:gd name="connsiteX122" fmla="*/ 1743075 w 1881187"/>
            <a:gd name="connsiteY122" fmla="*/ 1476375 h 1785083"/>
            <a:gd name="connsiteX123" fmla="*/ 1738312 w 1881187"/>
            <a:gd name="connsiteY123" fmla="*/ 1490662 h 1785083"/>
            <a:gd name="connsiteX124" fmla="*/ 1724025 w 1881187"/>
            <a:gd name="connsiteY124" fmla="*/ 1500187 h 1785083"/>
            <a:gd name="connsiteX125" fmla="*/ 1700212 w 1881187"/>
            <a:gd name="connsiteY125" fmla="*/ 1524000 h 1785083"/>
            <a:gd name="connsiteX126" fmla="*/ 1690687 w 1881187"/>
            <a:gd name="connsiteY126" fmla="*/ 1538287 h 1785083"/>
            <a:gd name="connsiteX127" fmla="*/ 1662112 w 1881187"/>
            <a:gd name="connsiteY127" fmla="*/ 1562100 h 1785083"/>
            <a:gd name="connsiteX128" fmla="*/ 1619250 w 1881187"/>
            <a:gd name="connsiteY128" fmla="*/ 1609725 h 1785083"/>
            <a:gd name="connsiteX129" fmla="*/ 1604962 w 1881187"/>
            <a:gd name="connsiteY129" fmla="*/ 1624012 h 1785083"/>
            <a:gd name="connsiteX130" fmla="*/ 1590675 w 1881187"/>
            <a:gd name="connsiteY130" fmla="*/ 1638300 h 1785083"/>
            <a:gd name="connsiteX131" fmla="*/ 1576387 w 1881187"/>
            <a:gd name="connsiteY131" fmla="*/ 1647825 h 1785083"/>
            <a:gd name="connsiteX132" fmla="*/ 1562100 w 1881187"/>
            <a:gd name="connsiteY132" fmla="*/ 1662112 h 1785083"/>
            <a:gd name="connsiteX133" fmla="*/ 1538287 w 1881187"/>
            <a:gd name="connsiteY133" fmla="*/ 1676400 h 1785083"/>
            <a:gd name="connsiteX134" fmla="*/ 1524000 w 1881187"/>
            <a:gd name="connsiteY134" fmla="*/ 1685925 h 1785083"/>
            <a:gd name="connsiteX135" fmla="*/ 1485900 w 1881187"/>
            <a:gd name="connsiteY135" fmla="*/ 1695450 h 1785083"/>
            <a:gd name="connsiteX136" fmla="*/ 1443037 w 1881187"/>
            <a:gd name="connsiteY136" fmla="*/ 1714500 h 1785083"/>
            <a:gd name="connsiteX137" fmla="*/ 1428750 w 1881187"/>
            <a:gd name="connsiteY137" fmla="*/ 1719262 h 1785083"/>
            <a:gd name="connsiteX138" fmla="*/ 1414462 w 1881187"/>
            <a:gd name="connsiteY138" fmla="*/ 1728787 h 1785083"/>
            <a:gd name="connsiteX139" fmla="*/ 1385887 w 1881187"/>
            <a:gd name="connsiteY139" fmla="*/ 1738312 h 1785083"/>
            <a:gd name="connsiteX140" fmla="*/ 1371600 w 1881187"/>
            <a:gd name="connsiteY140" fmla="*/ 1743075 h 1785083"/>
            <a:gd name="connsiteX141" fmla="*/ 1357312 w 1881187"/>
            <a:gd name="connsiteY141" fmla="*/ 1747837 h 1785083"/>
            <a:gd name="connsiteX142" fmla="*/ 1100137 w 1881187"/>
            <a:gd name="connsiteY142" fmla="*/ 1762125 h 1785083"/>
            <a:gd name="connsiteX143" fmla="*/ 728662 w 1881187"/>
            <a:gd name="connsiteY143" fmla="*/ 1762125 h 1785083"/>
            <a:gd name="connsiteX144" fmla="*/ 700087 w 1881187"/>
            <a:gd name="connsiteY144" fmla="*/ 1752600 h 1785083"/>
            <a:gd name="connsiteX145" fmla="*/ 642937 w 1881187"/>
            <a:gd name="connsiteY145" fmla="*/ 1733550 h 1785083"/>
            <a:gd name="connsiteX146" fmla="*/ 614362 w 1881187"/>
            <a:gd name="connsiteY146" fmla="*/ 1728787 h 1785083"/>
            <a:gd name="connsiteX147" fmla="*/ 600075 w 1881187"/>
            <a:gd name="connsiteY147" fmla="*/ 1724025 h 1785083"/>
            <a:gd name="connsiteX148" fmla="*/ 547687 w 1881187"/>
            <a:gd name="connsiteY148" fmla="*/ 1714500 h 1785083"/>
            <a:gd name="connsiteX149" fmla="*/ 519112 w 1881187"/>
            <a:gd name="connsiteY149" fmla="*/ 1700212 h 1785083"/>
            <a:gd name="connsiteX150" fmla="*/ 504825 w 1881187"/>
            <a:gd name="connsiteY150" fmla="*/ 1695450 h 1785083"/>
            <a:gd name="connsiteX151" fmla="*/ 490537 w 1881187"/>
            <a:gd name="connsiteY151" fmla="*/ 1685925 h 1785083"/>
            <a:gd name="connsiteX152" fmla="*/ 461962 w 1881187"/>
            <a:gd name="connsiteY152" fmla="*/ 1676400 h 1785083"/>
            <a:gd name="connsiteX153" fmla="*/ 452437 w 1881187"/>
            <a:gd name="connsiteY153" fmla="*/ 1662112 h 17850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</a:cxnLst>
          <a:rect l="l" t="t" r="r" b="b"/>
          <a:pathLst>
            <a:path w="1881187" h="1785083">
              <a:moveTo>
                <a:pt x="452437" y="1662112"/>
              </a:moveTo>
              <a:cubicBezTo>
                <a:pt x="446087" y="1657350"/>
                <a:pt x="460783" y="1666286"/>
                <a:pt x="423862" y="1647825"/>
              </a:cubicBezTo>
              <a:cubicBezTo>
                <a:pt x="419372" y="1645580"/>
                <a:pt x="414065" y="1645307"/>
                <a:pt x="409575" y="1643062"/>
              </a:cubicBezTo>
              <a:cubicBezTo>
                <a:pt x="404455" y="1640502"/>
                <a:pt x="400257" y="1636377"/>
                <a:pt x="395287" y="1633537"/>
              </a:cubicBezTo>
              <a:cubicBezTo>
                <a:pt x="378808" y="1624120"/>
                <a:pt x="377980" y="1624593"/>
                <a:pt x="361950" y="1619250"/>
              </a:cubicBezTo>
              <a:cubicBezTo>
                <a:pt x="310900" y="1585218"/>
                <a:pt x="388371" y="1638213"/>
                <a:pt x="333375" y="1595437"/>
              </a:cubicBezTo>
              <a:cubicBezTo>
                <a:pt x="308811" y="1576331"/>
                <a:pt x="312069" y="1578810"/>
                <a:pt x="290512" y="1571625"/>
              </a:cubicBezTo>
              <a:cubicBezTo>
                <a:pt x="274637" y="1547812"/>
                <a:pt x="285750" y="1560513"/>
                <a:pt x="252412" y="1538287"/>
              </a:cubicBezTo>
              <a:lnTo>
                <a:pt x="238125" y="1528762"/>
              </a:lnTo>
              <a:cubicBezTo>
                <a:pt x="228852" y="1500947"/>
                <a:pt x="240617" y="1526493"/>
                <a:pt x="219075" y="1504950"/>
              </a:cubicBezTo>
              <a:cubicBezTo>
                <a:pt x="215028" y="1500902"/>
                <a:pt x="213214" y="1495059"/>
                <a:pt x="209550" y="1490662"/>
              </a:cubicBezTo>
              <a:cubicBezTo>
                <a:pt x="205238" y="1485488"/>
                <a:pt x="199397" y="1481691"/>
                <a:pt x="195262" y="1476375"/>
              </a:cubicBezTo>
              <a:cubicBezTo>
                <a:pt x="188234" y="1467339"/>
                <a:pt x="184307" y="1455895"/>
                <a:pt x="176212" y="1447800"/>
              </a:cubicBezTo>
              <a:cubicBezTo>
                <a:pt x="166687" y="1438275"/>
                <a:pt x="155109" y="1430433"/>
                <a:pt x="147637" y="1419225"/>
              </a:cubicBezTo>
              <a:lnTo>
                <a:pt x="128587" y="1390650"/>
              </a:lnTo>
              <a:lnTo>
                <a:pt x="119062" y="1376362"/>
              </a:lnTo>
              <a:cubicBezTo>
                <a:pt x="109706" y="1348293"/>
                <a:pt x="120607" y="1375976"/>
                <a:pt x="100012" y="1343025"/>
              </a:cubicBezTo>
              <a:cubicBezTo>
                <a:pt x="96249" y="1337005"/>
                <a:pt x="93662" y="1330325"/>
                <a:pt x="90487" y="1323975"/>
              </a:cubicBezTo>
              <a:cubicBezTo>
                <a:pt x="88900" y="1317625"/>
                <a:pt x="88303" y="1310941"/>
                <a:pt x="85725" y="1304925"/>
              </a:cubicBezTo>
              <a:cubicBezTo>
                <a:pt x="83470" y="1299664"/>
                <a:pt x="79040" y="1295607"/>
                <a:pt x="76200" y="1290637"/>
              </a:cubicBezTo>
              <a:cubicBezTo>
                <a:pt x="72678" y="1284473"/>
                <a:pt x="69850" y="1277937"/>
                <a:pt x="66675" y="1271587"/>
              </a:cubicBezTo>
              <a:cubicBezTo>
                <a:pt x="65087" y="1263650"/>
                <a:pt x="63875" y="1255628"/>
                <a:pt x="61912" y="1247775"/>
              </a:cubicBezTo>
              <a:cubicBezTo>
                <a:pt x="55116" y="1220591"/>
                <a:pt x="58321" y="1247075"/>
                <a:pt x="52387" y="1214437"/>
              </a:cubicBezTo>
              <a:cubicBezTo>
                <a:pt x="48582" y="1193512"/>
                <a:pt x="47472" y="1173272"/>
                <a:pt x="42862" y="1152525"/>
              </a:cubicBezTo>
              <a:cubicBezTo>
                <a:pt x="41773" y="1147624"/>
                <a:pt x="39479" y="1143064"/>
                <a:pt x="38100" y="1138237"/>
              </a:cubicBezTo>
              <a:cubicBezTo>
                <a:pt x="36302" y="1131943"/>
                <a:pt x="35135" y="1125481"/>
                <a:pt x="33337" y="1119187"/>
              </a:cubicBezTo>
              <a:cubicBezTo>
                <a:pt x="25424" y="1091491"/>
                <a:pt x="30514" y="1119062"/>
                <a:pt x="23812" y="1081087"/>
              </a:cubicBezTo>
              <a:cubicBezTo>
                <a:pt x="18021" y="1048271"/>
                <a:pt x="13775" y="1022477"/>
                <a:pt x="9525" y="990600"/>
              </a:cubicBezTo>
              <a:cubicBezTo>
                <a:pt x="2606" y="938707"/>
                <a:pt x="8000" y="968694"/>
                <a:pt x="0" y="928687"/>
              </a:cubicBezTo>
              <a:cubicBezTo>
                <a:pt x="1587" y="839787"/>
                <a:pt x="1800" y="750852"/>
                <a:pt x="4762" y="661987"/>
              </a:cubicBezTo>
              <a:cubicBezTo>
                <a:pt x="5079" y="652487"/>
                <a:pt x="18011" y="619557"/>
                <a:pt x="19050" y="614362"/>
              </a:cubicBezTo>
              <a:cubicBezTo>
                <a:pt x="35520" y="532007"/>
                <a:pt x="9173" y="658632"/>
                <a:pt x="33337" y="561975"/>
              </a:cubicBezTo>
              <a:cubicBezTo>
                <a:pt x="36512" y="549275"/>
                <a:pt x="38722" y="536294"/>
                <a:pt x="42862" y="523875"/>
              </a:cubicBezTo>
              <a:cubicBezTo>
                <a:pt x="44450" y="519112"/>
                <a:pt x="46246" y="514414"/>
                <a:pt x="47625" y="509587"/>
              </a:cubicBezTo>
              <a:cubicBezTo>
                <a:pt x="49423" y="503293"/>
                <a:pt x="50589" y="496831"/>
                <a:pt x="52387" y="490537"/>
              </a:cubicBezTo>
              <a:cubicBezTo>
                <a:pt x="53766" y="485710"/>
                <a:pt x="55771" y="481077"/>
                <a:pt x="57150" y="476250"/>
              </a:cubicBezTo>
              <a:cubicBezTo>
                <a:pt x="58948" y="469956"/>
                <a:pt x="60031" y="463469"/>
                <a:pt x="61912" y="457200"/>
              </a:cubicBezTo>
              <a:cubicBezTo>
                <a:pt x="64797" y="447583"/>
                <a:pt x="68262" y="438150"/>
                <a:pt x="71437" y="428625"/>
              </a:cubicBezTo>
              <a:lnTo>
                <a:pt x="80962" y="400050"/>
              </a:lnTo>
              <a:cubicBezTo>
                <a:pt x="82772" y="394620"/>
                <a:pt x="87927" y="390882"/>
                <a:pt x="90487" y="385762"/>
              </a:cubicBezTo>
              <a:cubicBezTo>
                <a:pt x="110206" y="346326"/>
                <a:pt x="77477" y="398136"/>
                <a:pt x="104775" y="357187"/>
              </a:cubicBezTo>
              <a:cubicBezTo>
                <a:pt x="116742" y="321284"/>
                <a:pt x="100601" y="365533"/>
                <a:pt x="119062" y="328612"/>
              </a:cubicBezTo>
              <a:cubicBezTo>
                <a:pt x="138781" y="289176"/>
                <a:pt x="106052" y="340986"/>
                <a:pt x="133350" y="300037"/>
              </a:cubicBezTo>
              <a:cubicBezTo>
                <a:pt x="144685" y="266032"/>
                <a:pt x="137306" y="279816"/>
                <a:pt x="152400" y="257175"/>
              </a:cubicBezTo>
              <a:cubicBezTo>
                <a:pt x="156273" y="245554"/>
                <a:pt x="157454" y="237833"/>
                <a:pt x="166687" y="228600"/>
              </a:cubicBezTo>
              <a:cubicBezTo>
                <a:pt x="170735" y="224553"/>
                <a:pt x="176212" y="222250"/>
                <a:pt x="180975" y="219075"/>
              </a:cubicBezTo>
              <a:cubicBezTo>
                <a:pt x="184150" y="214312"/>
                <a:pt x="186453" y="208835"/>
                <a:pt x="190500" y="204787"/>
              </a:cubicBezTo>
              <a:cubicBezTo>
                <a:pt x="194547" y="200740"/>
                <a:pt x="200390" y="198926"/>
                <a:pt x="204787" y="195262"/>
              </a:cubicBezTo>
              <a:cubicBezTo>
                <a:pt x="209961" y="190950"/>
                <a:pt x="213901" y="185287"/>
                <a:pt x="219075" y="180975"/>
              </a:cubicBezTo>
              <a:cubicBezTo>
                <a:pt x="223472" y="177311"/>
                <a:pt x="228965" y="175114"/>
                <a:pt x="233362" y="171450"/>
              </a:cubicBezTo>
              <a:cubicBezTo>
                <a:pt x="257144" y="151631"/>
                <a:pt x="236830" y="160769"/>
                <a:pt x="261937" y="152400"/>
              </a:cubicBezTo>
              <a:cubicBezTo>
                <a:pt x="272468" y="141869"/>
                <a:pt x="277253" y="135216"/>
                <a:pt x="290512" y="128587"/>
              </a:cubicBezTo>
              <a:cubicBezTo>
                <a:pt x="295002" y="126342"/>
                <a:pt x="300037" y="125412"/>
                <a:pt x="304800" y="123825"/>
              </a:cubicBezTo>
              <a:cubicBezTo>
                <a:pt x="337552" y="101990"/>
                <a:pt x="322515" y="108396"/>
                <a:pt x="347662" y="100012"/>
              </a:cubicBezTo>
              <a:cubicBezTo>
                <a:pt x="354012" y="95250"/>
                <a:pt x="359820" y="89663"/>
                <a:pt x="366712" y="85725"/>
              </a:cubicBezTo>
              <a:cubicBezTo>
                <a:pt x="371071" y="83234"/>
                <a:pt x="376386" y="82940"/>
                <a:pt x="381000" y="80962"/>
              </a:cubicBezTo>
              <a:cubicBezTo>
                <a:pt x="387525" y="78165"/>
                <a:pt x="393402" y="73930"/>
                <a:pt x="400050" y="71437"/>
              </a:cubicBezTo>
              <a:cubicBezTo>
                <a:pt x="406179" y="69139"/>
                <a:pt x="412700" y="68046"/>
                <a:pt x="419100" y="66675"/>
              </a:cubicBezTo>
              <a:cubicBezTo>
                <a:pt x="434930" y="63283"/>
                <a:pt x="451019" y="61077"/>
                <a:pt x="466725" y="57150"/>
              </a:cubicBezTo>
              <a:cubicBezTo>
                <a:pt x="500425" y="48724"/>
                <a:pt x="471527" y="55411"/>
                <a:pt x="514350" y="47625"/>
              </a:cubicBezTo>
              <a:cubicBezTo>
                <a:pt x="522314" y="46177"/>
                <a:pt x="530149" y="44007"/>
                <a:pt x="538162" y="42862"/>
              </a:cubicBezTo>
              <a:cubicBezTo>
                <a:pt x="552393" y="40829"/>
                <a:pt x="566794" y="40133"/>
                <a:pt x="581025" y="38100"/>
              </a:cubicBezTo>
              <a:cubicBezTo>
                <a:pt x="589038" y="36955"/>
                <a:pt x="596853" y="34668"/>
                <a:pt x="604837" y="33337"/>
              </a:cubicBezTo>
              <a:cubicBezTo>
                <a:pt x="615910" y="31492"/>
                <a:pt x="627080" y="30282"/>
                <a:pt x="638175" y="28575"/>
              </a:cubicBezTo>
              <a:cubicBezTo>
                <a:pt x="724096" y="15356"/>
                <a:pt x="603399" y="32861"/>
                <a:pt x="700087" y="19050"/>
              </a:cubicBezTo>
              <a:cubicBezTo>
                <a:pt x="723976" y="11086"/>
                <a:pt x="711748" y="14216"/>
                <a:pt x="747712" y="9525"/>
              </a:cubicBezTo>
              <a:lnTo>
                <a:pt x="823912" y="0"/>
              </a:lnTo>
              <a:cubicBezTo>
                <a:pt x="909637" y="3175"/>
                <a:pt x="995729" y="990"/>
                <a:pt x="1081087" y="9525"/>
              </a:cubicBezTo>
              <a:cubicBezTo>
                <a:pt x="1114961" y="12912"/>
                <a:pt x="1130453" y="13784"/>
                <a:pt x="1162050" y="19050"/>
              </a:cubicBezTo>
              <a:cubicBezTo>
                <a:pt x="1170034" y="20381"/>
                <a:pt x="1177925" y="22225"/>
                <a:pt x="1185862" y="23812"/>
              </a:cubicBezTo>
              <a:cubicBezTo>
                <a:pt x="1192212" y="26987"/>
                <a:pt x="1198748" y="29815"/>
                <a:pt x="1204912" y="33337"/>
              </a:cubicBezTo>
              <a:cubicBezTo>
                <a:pt x="1209882" y="36177"/>
                <a:pt x="1213939" y="40607"/>
                <a:pt x="1219200" y="42862"/>
              </a:cubicBezTo>
              <a:cubicBezTo>
                <a:pt x="1240545" y="52010"/>
                <a:pt x="1234015" y="43126"/>
                <a:pt x="1252537" y="52387"/>
              </a:cubicBezTo>
              <a:cubicBezTo>
                <a:pt x="1270724" y="61480"/>
                <a:pt x="1277055" y="69321"/>
                <a:pt x="1295400" y="76200"/>
              </a:cubicBezTo>
              <a:cubicBezTo>
                <a:pt x="1301529" y="78498"/>
                <a:pt x="1308100" y="79375"/>
                <a:pt x="1314450" y="80962"/>
              </a:cubicBezTo>
              <a:cubicBezTo>
                <a:pt x="1323975" y="87312"/>
                <a:pt x="1332165" y="96391"/>
                <a:pt x="1343025" y="100012"/>
              </a:cubicBezTo>
              <a:cubicBezTo>
                <a:pt x="1347787" y="101600"/>
                <a:pt x="1352822" y="102530"/>
                <a:pt x="1357312" y="104775"/>
              </a:cubicBezTo>
              <a:cubicBezTo>
                <a:pt x="1364796" y="108517"/>
                <a:pt x="1385615" y="124990"/>
                <a:pt x="1390650" y="128587"/>
              </a:cubicBezTo>
              <a:cubicBezTo>
                <a:pt x="1395308" y="131914"/>
                <a:pt x="1400683" y="134283"/>
                <a:pt x="1404937" y="138112"/>
              </a:cubicBezTo>
              <a:cubicBezTo>
                <a:pt x="1416618" y="148625"/>
                <a:pt x="1427162" y="160337"/>
                <a:pt x="1438275" y="171450"/>
              </a:cubicBezTo>
              <a:cubicBezTo>
                <a:pt x="1442322" y="175497"/>
                <a:pt x="1448284" y="177172"/>
                <a:pt x="1452562" y="180975"/>
              </a:cubicBezTo>
              <a:cubicBezTo>
                <a:pt x="1462630" y="189924"/>
                <a:pt x="1471612" y="200025"/>
                <a:pt x="1481137" y="209550"/>
              </a:cubicBezTo>
              <a:lnTo>
                <a:pt x="1495425" y="223837"/>
              </a:lnTo>
              <a:cubicBezTo>
                <a:pt x="1500188" y="228600"/>
                <a:pt x="1504108" y="234389"/>
                <a:pt x="1509712" y="238125"/>
              </a:cubicBezTo>
              <a:cubicBezTo>
                <a:pt x="1514475" y="241300"/>
                <a:pt x="1519722" y="243847"/>
                <a:pt x="1524000" y="247650"/>
              </a:cubicBezTo>
              <a:cubicBezTo>
                <a:pt x="1572937" y="291149"/>
                <a:pt x="1534435" y="264131"/>
                <a:pt x="1566862" y="285750"/>
              </a:cubicBezTo>
              <a:cubicBezTo>
                <a:pt x="1570037" y="290512"/>
                <a:pt x="1572340" y="295990"/>
                <a:pt x="1576387" y="300037"/>
              </a:cubicBezTo>
              <a:cubicBezTo>
                <a:pt x="1582000" y="305650"/>
                <a:pt x="1589410" y="309159"/>
                <a:pt x="1595437" y="314325"/>
              </a:cubicBezTo>
              <a:cubicBezTo>
                <a:pt x="1600551" y="318708"/>
                <a:pt x="1604611" y="324229"/>
                <a:pt x="1609725" y="328612"/>
              </a:cubicBezTo>
              <a:cubicBezTo>
                <a:pt x="1615752" y="333778"/>
                <a:pt x="1622801" y="337673"/>
                <a:pt x="1628775" y="342900"/>
              </a:cubicBezTo>
              <a:cubicBezTo>
                <a:pt x="1661336" y="371391"/>
                <a:pt x="1635456" y="351382"/>
                <a:pt x="1662112" y="381000"/>
              </a:cubicBezTo>
              <a:cubicBezTo>
                <a:pt x="1671123" y="391013"/>
                <a:pt x="1681162" y="400050"/>
                <a:pt x="1690687" y="409575"/>
              </a:cubicBezTo>
              <a:cubicBezTo>
                <a:pt x="1703486" y="422374"/>
                <a:pt x="1724025" y="452437"/>
                <a:pt x="1724025" y="452437"/>
              </a:cubicBezTo>
              <a:lnTo>
                <a:pt x="1733550" y="481012"/>
              </a:lnTo>
              <a:cubicBezTo>
                <a:pt x="1736060" y="488542"/>
                <a:pt x="1743285" y="493559"/>
                <a:pt x="1747837" y="500062"/>
              </a:cubicBezTo>
              <a:cubicBezTo>
                <a:pt x="1796992" y="570285"/>
                <a:pt x="1745539" y="496233"/>
                <a:pt x="1776412" y="547687"/>
              </a:cubicBezTo>
              <a:cubicBezTo>
                <a:pt x="1782302" y="557503"/>
                <a:pt x="1791842" y="565402"/>
                <a:pt x="1795462" y="576262"/>
              </a:cubicBezTo>
              <a:cubicBezTo>
                <a:pt x="1797050" y="581025"/>
                <a:pt x="1797787" y="586161"/>
                <a:pt x="1800225" y="590550"/>
              </a:cubicBezTo>
              <a:cubicBezTo>
                <a:pt x="1805784" y="600557"/>
                <a:pt x="1819275" y="619125"/>
                <a:pt x="1819275" y="619125"/>
              </a:cubicBezTo>
              <a:cubicBezTo>
                <a:pt x="1820862" y="623887"/>
                <a:pt x="1821792" y="628922"/>
                <a:pt x="1824037" y="633412"/>
              </a:cubicBezTo>
              <a:cubicBezTo>
                <a:pt x="1826597" y="638532"/>
                <a:pt x="1831552" y="642341"/>
                <a:pt x="1833562" y="647700"/>
              </a:cubicBezTo>
              <a:cubicBezTo>
                <a:pt x="1836404" y="655279"/>
                <a:pt x="1836195" y="663703"/>
                <a:pt x="1838325" y="671512"/>
              </a:cubicBezTo>
              <a:cubicBezTo>
                <a:pt x="1840967" y="681198"/>
                <a:pt x="1844675" y="690562"/>
                <a:pt x="1847850" y="700087"/>
              </a:cubicBezTo>
              <a:lnTo>
                <a:pt x="1862137" y="742950"/>
              </a:lnTo>
              <a:cubicBezTo>
                <a:pt x="1868243" y="761272"/>
                <a:pt x="1866978" y="781364"/>
                <a:pt x="1871662" y="800100"/>
              </a:cubicBezTo>
              <a:lnTo>
                <a:pt x="1876425" y="819150"/>
              </a:lnTo>
              <a:cubicBezTo>
                <a:pt x="1878012" y="835025"/>
                <a:pt x="1881187" y="850821"/>
                <a:pt x="1881187" y="866775"/>
              </a:cubicBezTo>
              <a:cubicBezTo>
                <a:pt x="1881187" y="900150"/>
                <a:pt x="1878803" y="933497"/>
                <a:pt x="1876425" y="966787"/>
              </a:cubicBezTo>
              <a:cubicBezTo>
                <a:pt x="1875625" y="977984"/>
                <a:pt x="1873054" y="988986"/>
                <a:pt x="1871662" y="1000125"/>
              </a:cubicBezTo>
              <a:cubicBezTo>
                <a:pt x="1869879" y="1014389"/>
                <a:pt x="1868201" y="1028671"/>
                <a:pt x="1866900" y="1042987"/>
              </a:cubicBezTo>
              <a:cubicBezTo>
                <a:pt x="1862081" y="1095999"/>
                <a:pt x="1863257" y="1118343"/>
                <a:pt x="1852612" y="1171575"/>
              </a:cubicBezTo>
              <a:cubicBezTo>
                <a:pt x="1842929" y="1219995"/>
                <a:pt x="1852852" y="1175499"/>
                <a:pt x="1843087" y="1209675"/>
              </a:cubicBezTo>
              <a:cubicBezTo>
                <a:pt x="1841289" y="1215969"/>
                <a:pt x="1840903" y="1222709"/>
                <a:pt x="1838325" y="1228725"/>
              </a:cubicBezTo>
              <a:cubicBezTo>
                <a:pt x="1836070" y="1233986"/>
                <a:pt x="1831125" y="1237782"/>
                <a:pt x="1828800" y="1243012"/>
              </a:cubicBezTo>
              <a:cubicBezTo>
                <a:pt x="1824722" y="1252187"/>
                <a:pt x="1822450" y="1262062"/>
                <a:pt x="1819275" y="1271587"/>
              </a:cubicBezTo>
              <a:cubicBezTo>
                <a:pt x="1817687" y="1276350"/>
                <a:pt x="1816757" y="1281385"/>
                <a:pt x="1814512" y="1285875"/>
              </a:cubicBezTo>
              <a:lnTo>
                <a:pt x="1795462" y="1323975"/>
              </a:lnTo>
              <a:cubicBezTo>
                <a:pt x="1793875" y="1330325"/>
                <a:pt x="1792581" y="1336756"/>
                <a:pt x="1790700" y="1343025"/>
              </a:cubicBezTo>
              <a:cubicBezTo>
                <a:pt x="1787815" y="1352642"/>
                <a:pt x="1784350" y="1362075"/>
                <a:pt x="1781175" y="1371600"/>
              </a:cubicBezTo>
              <a:lnTo>
                <a:pt x="1771650" y="1400175"/>
              </a:lnTo>
              <a:cubicBezTo>
                <a:pt x="1769580" y="1406385"/>
                <a:pt x="1768768" y="1412956"/>
                <a:pt x="1766887" y="1419225"/>
              </a:cubicBezTo>
              <a:cubicBezTo>
                <a:pt x="1762559" y="1433650"/>
                <a:pt x="1757362" y="1447800"/>
                <a:pt x="1752600" y="1462087"/>
              </a:cubicBezTo>
              <a:cubicBezTo>
                <a:pt x="1750790" y="1467517"/>
                <a:pt x="1745635" y="1471255"/>
                <a:pt x="1743075" y="1476375"/>
              </a:cubicBezTo>
              <a:cubicBezTo>
                <a:pt x="1740830" y="1480865"/>
                <a:pt x="1741448" y="1486742"/>
                <a:pt x="1738312" y="1490662"/>
              </a:cubicBezTo>
              <a:cubicBezTo>
                <a:pt x="1734736" y="1495131"/>
                <a:pt x="1728787" y="1497012"/>
                <a:pt x="1724025" y="1500187"/>
              </a:cubicBezTo>
              <a:cubicBezTo>
                <a:pt x="1698628" y="1538284"/>
                <a:pt x="1731960" y="1492253"/>
                <a:pt x="1700212" y="1524000"/>
              </a:cubicBezTo>
              <a:cubicBezTo>
                <a:pt x="1696165" y="1528047"/>
                <a:pt x="1694734" y="1534240"/>
                <a:pt x="1690687" y="1538287"/>
              </a:cubicBezTo>
              <a:cubicBezTo>
                <a:pt x="1646602" y="1582372"/>
                <a:pt x="1708918" y="1507492"/>
                <a:pt x="1662112" y="1562100"/>
              </a:cubicBezTo>
              <a:cubicBezTo>
                <a:pt x="1617378" y="1614290"/>
                <a:pt x="1691392" y="1537585"/>
                <a:pt x="1619250" y="1609725"/>
              </a:cubicBezTo>
              <a:lnTo>
                <a:pt x="1604962" y="1624012"/>
              </a:lnTo>
              <a:cubicBezTo>
                <a:pt x="1600199" y="1628775"/>
                <a:pt x="1596279" y="1634564"/>
                <a:pt x="1590675" y="1638300"/>
              </a:cubicBezTo>
              <a:cubicBezTo>
                <a:pt x="1585912" y="1641475"/>
                <a:pt x="1580784" y="1644161"/>
                <a:pt x="1576387" y="1647825"/>
              </a:cubicBezTo>
              <a:cubicBezTo>
                <a:pt x="1571213" y="1652137"/>
                <a:pt x="1567488" y="1658071"/>
                <a:pt x="1562100" y="1662112"/>
              </a:cubicBezTo>
              <a:cubicBezTo>
                <a:pt x="1554695" y="1667666"/>
                <a:pt x="1546137" y="1671494"/>
                <a:pt x="1538287" y="1676400"/>
              </a:cubicBezTo>
              <a:cubicBezTo>
                <a:pt x="1533433" y="1679434"/>
                <a:pt x="1529119" y="1683365"/>
                <a:pt x="1524000" y="1685925"/>
              </a:cubicBezTo>
              <a:cubicBezTo>
                <a:pt x="1514241" y="1690805"/>
                <a:pt x="1494951" y="1693640"/>
                <a:pt x="1485900" y="1695450"/>
              </a:cubicBezTo>
              <a:cubicBezTo>
                <a:pt x="1463258" y="1710544"/>
                <a:pt x="1477041" y="1703165"/>
                <a:pt x="1443037" y="1714500"/>
              </a:cubicBezTo>
              <a:lnTo>
                <a:pt x="1428750" y="1719262"/>
              </a:lnTo>
              <a:cubicBezTo>
                <a:pt x="1423987" y="1722437"/>
                <a:pt x="1419693" y="1726462"/>
                <a:pt x="1414462" y="1728787"/>
              </a:cubicBezTo>
              <a:cubicBezTo>
                <a:pt x="1405287" y="1732865"/>
                <a:pt x="1395412" y="1735137"/>
                <a:pt x="1385887" y="1738312"/>
              </a:cubicBezTo>
              <a:lnTo>
                <a:pt x="1371600" y="1743075"/>
              </a:lnTo>
              <a:cubicBezTo>
                <a:pt x="1366837" y="1744663"/>
                <a:pt x="1362235" y="1746852"/>
                <a:pt x="1357312" y="1747837"/>
              </a:cubicBezTo>
              <a:cubicBezTo>
                <a:pt x="1241176" y="1771064"/>
                <a:pt x="1325872" y="1756994"/>
                <a:pt x="1100137" y="1762125"/>
              </a:cubicBezTo>
              <a:cubicBezTo>
                <a:pt x="962374" y="1785083"/>
                <a:pt x="1038980" y="1774060"/>
                <a:pt x="728662" y="1762125"/>
              </a:cubicBezTo>
              <a:cubicBezTo>
                <a:pt x="718629" y="1761739"/>
                <a:pt x="709612" y="1755775"/>
                <a:pt x="700087" y="1752600"/>
              </a:cubicBezTo>
              <a:lnTo>
                <a:pt x="642937" y="1733550"/>
              </a:lnTo>
              <a:cubicBezTo>
                <a:pt x="633776" y="1730497"/>
                <a:pt x="623788" y="1730882"/>
                <a:pt x="614362" y="1728787"/>
              </a:cubicBezTo>
              <a:cubicBezTo>
                <a:pt x="609462" y="1727698"/>
                <a:pt x="604975" y="1725114"/>
                <a:pt x="600075" y="1724025"/>
              </a:cubicBezTo>
              <a:cubicBezTo>
                <a:pt x="561916" y="1715545"/>
                <a:pt x="582310" y="1723156"/>
                <a:pt x="547687" y="1714500"/>
              </a:cubicBezTo>
              <a:cubicBezTo>
                <a:pt x="523750" y="1708516"/>
                <a:pt x="542389" y="1711850"/>
                <a:pt x="519112" y="1700212"/>
              </a:cubicBezTo>
              <a:cubicBezTo>
                <a:pt x="514622" y="1697967"/>
                <a:pt x="509587" y="1697037"/>
                <a:pt x="504825" y="1695450"/>
              </a:cubicBezTo>
              <a:cubicBezTo>
                <a:pt x="500062" y="1692275"/>
                <a:pt x="495768" y="1688250"/>
                <a:pt x="490537" y="1685925"/>
              </a:cubicBezTo>
              <a:cubicBezTo>
                <a:pt x="481362" y="1681847"/>
                <a:pt x="461962" y="1676400"/>
                <a:pt x="461962" y="1676400"/>
              </a:cubicBezTo>
              <a:cubicBezTo>
                <a:pt x="446354" y="1665994"/>
                <a:pt x="458787" y="1666874"/>
                <a:pt x="452437" y="1662112"/>
              </a:cubicBezTo>
              <a:close/>
            </a:path>
          </a:pathLst>
        </a:custGeom>
        <a:noFill xmlns:a="http://schemas.openxmlformats.org/drawingml/2006/main"/>
        <a:ln xmlns:a="http://schemas.openxmlformats.org/drawingml/2006/main" w="317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0.36787</cdr:x>
      <cdr:y>0.20252</cdr:y>
    </cdr:from>
    <cdr:to>
      <cdr:x>0.51649</cdr:x>
      <cdr:y>0.40374</cdr:y>
    </cdr:to>
    <cdr:sp macro="" textlink="">
      <cdr:nvSpPr>
        <cdr:cNvPr id="17" name="Freihandform 16"/>
        <cdr:cNvSpPr/>
      </cdr:nvSpPr>
      <cdr:spPr bwMode="auto">
        <a:xfrm xmlns:a="http://schemas.openxmlformats.org/drawingml/2006/main">
          <a:off x="2108200" y="825500"/>
          <a:ext cx="851768" cy="807382"/>
        </a:xfrm>
        <a:custGeom xmlns:a="http://schemas.openxmlformats.org/drawingml/2006/main">
          <a:avLst/>
          <a:gdLst>
            <a:gd name="connsiteX0" fmla="*/ 293611 w 850824"/>
            <a:gd name="connsiteY0" fmla="*/ 39129 h 791604"/>
            <a:gd name="connsiteX1" fmla="*/ 250749 w 850824"/>
            <a:gd name="connsiteY1" fmla="*/ 58179 h 791604"/>
            <a:gd name="connsiteX2" fmla="*/ 236461 w 850824"/>
            <a:gd name="connsiteY2" fmla="*/ 72466 h 791604"/>
            <a:gd name="connsiteX3" fmla="*/ 226936 w 850824"/>
            <a:gd name="connsiteY3" fmla="*/ 86754 h 791604"/>
            <a:gd name="connsiteX4" fmla="*/ 212649 w 850824"/>
            <a:gd name="connsiteY4" fmla="*/ 96279 h 791604"/>
            <a:gd name="connsiteX5" fmla="*/ 198361 w 850824"/>
            <a:gd name="connsiteY5" fmla="*/ 110566 h 791604"/>
            <a:gd name="connsiteX6" fmla="*/ 150736 w 850824"/>
            <a:gd name="connsiteY6" fmla="*/ 143904 h 791604"/>
            <a:gd name="connsiteX7" fmla="*/ 126924 w 850824"/>
            <a:gd name="connsiteY7" fmla="*/ 167716 h 791604"/>
            <a:gd name="connsiteX8" fmla="*/ 117399 w 850824"/>
            <a:gd name="connsiteY8" fmla="*/ 182004 h 791604"/>
            <a:gd name="connsiteX9" fmla="*/ 107874 w 850824"/>
            <a:gd name="connsiteY9" fmla="*/ 201054 h 791604"/>
            <a:gd name="connsiteX10" fmla="*/ 93586 w 850824"/>
            <a:gd name="connsiteY10" fmla="*/ 215341 h 791604"/>
            <a:gd name="connsiteX11" fmla="*/ 84061 w 850824"/>
            <a:gd name="connsiteY11" fmla="*/ 229629 h 791604"/>
            <a:gd name="connsiteX12" fmla="*/ 69774 w 850824"/>
            <a:gd name="connsiteY12" fmla="*/ 267729 h 791604"/>
            <a:gd name="connsiteX13" fmla="*/ 60249 w 850824"/>
            <a:gd name="connsiteY13" fmla="*/ 296304 h 791604"/>
            <a:gd name="connsiteX14" fmla="*/ 50724 w 850824"/>
            <a:gd name="connsiteY14" fmla="*/ 315354 h 791604"/>
            <a:gd name="connsiteX15" fmla="*/ 36436 w 850824"/>
            <a:gd name="connsiteY15" fmla="*/ 353454 h 791604"/>
            <a:gd name="connsiteX16" fmla="*/ 22149 w 850824"/>
            <a:gd name="connsiteY16" fmla="*/ 386791 h 791604"/>
            <a:gd name="connsiteX17" fmla="*/ 17386 w 850824"/>
            <a:gd name="connsiteY17" fmla="*/ 405841 h 791604"/>
            <a:gd name="connsiteX18" fmla="*/ 3099 w 850824"/>
            <a:gd name="connsiteY18" fmla="*/ 453466 h 791604"/>
            <a:gd name="connsiteX19" fmla="*/ 7861 w 850824"/>
            <a:gd name="connsiteY19" fmla="*/ 658254 h 791604"/>
            <a:gd name="connsiteX20" fmla="*/ 17386 w 850824"/>
            <a:gd name="connsiteY20" fmla="*/ 701116 h 791604"/>
            <a:gd name="connsiteX21" fmla="*/ 36436 w 850824"/>
            <a:gd name="connsiteY21" fmla="*/ 729691 h 791604"/>
            <a:gd name="connsiteX22" fmla="*/ 50724 w 850824"/>
            <a:gd name="connsiteY22" fmla="*/ 743979 h 791604"/>
            <a:gd name="connsiteX23" fmla="*/ 65011 w 850824"/>
            <a:gd name="connsiteY23" fmla="*/ 748741 h 791604"/>
            <a:gd name="connsiteX24" fmla="*/ 107874 w 850824"/>
            <a:gd name="connsiteY24" fmla="*/ 772554 h 791604"/>
            <a:gd name="connsiteX25" fmla="*/ 131686 w 850824"/>
            <a:gd name="connsiteY25" fmla="*/ 777316 h 791604"/>
            <a:gd name="connsiteX26" fmla="*/ 165024 w 850824"/>
            <a:gd name="connsiteY26" fmla="*/ 791604 h 791604"/>
            <a:gd name="connsiteX27" fmla="*/ 288849 w 850824"/>
            <a:gd name="connsiteY27" fmla="*/ 782079 h 791604"/>
            <a:gd name="connsiteX28" fmla="*/ 345999 w 850824"/>
            <a:gd name="connsiteY28" fmla="*/ 767791 h 791604"/>
            <a:gd name="connsiteX29" fmla="*/ 360286 w 850824"/>
            <a:gd name="connsiteY29" fmla="*/ 763029 h 791604"/>
            <a:gd name="connsiteX30" fmla="*/ 388861 w 850824"/>
            <a:gd name="connsiteY30" fmla="*/ 743979 h 791604"/>
            <a:gd name="connsiteX31" fmla="*/ 403149 w 850824"/>
            <a:gd name="connsiteY31" fmla="*/ 729691 h 791604"/>
            <a:gd name="connsiteX32" fmla="*/ 431724 w 850824"/>
            <a:gd name="connsiteY32" fmla="*/ 710641 h 791604"/>
            <a:gd name="connsiteX33" fmla="*/ 446011 w 850824"/>
            <a:gd name="connsiteY33" fmla="*/ 701116 h 791604"/>
            <a:gd name="connsiteX34" fmla="*/ 460299 w 850824"/>
            <a:gd name="connsiteY34" fmla="*/ 686829 h 791604"/>
            <a:gd name="connsiteX35" fmla="*/ 474586 w 850824"/>
            <a:gd name="connsiteY35" fmla="*/ 682066 h 791604"/>
            <a:gd name="connsiteX36" fmla="*/ 503161 w 850824"/>
            <a:gd name="connsiteY36" fmla="*/ 663016 h 791604"/>
            <a:gd name="connsiteX37" fmla="*/ 522211 w 850824"/>
            <a:gd name="connsiteY37" fmla="*/ 648729 h 791604"/>
            <a:gd name="connsiteX38" fmla="*/ 536499 w 850824"/>
            <a:gd name="connsiteY38" fmla="*/ 639204 h 791604"/>
            <a:gd name="connsiteX39" fmla="*/ 550786 w 850824"/>
            <a:gd name="connsiteY39" fmla="*/ 624916 h 791604"/>
            <a:gd name="connsiteX40" fmla="*/ 565074 w 850824"/>
            <a:gd name="connsiteY40" fmla="*/ 615391 h 791604"/>
            <a:gd name="connsiteX41" fmla="*/ 579361 w 850824"/>
            <a:gd name="connsiteY41" fmla="*/ 601104 h 791604"/>
            <a:gd name="connsiteX42" fmla="*/ 588886 w 850824"/>
            <a:gd name="connsiteY42" fmla="*/ 586816 h 791604"/>
            <a:gd name="connsiteX43" fmla="*/ 617461 w 850824"/>
            <a:gd name="connsiteY43" fmla="*/ 567766 h 791604"/>
            <a:gd name="connsiteX44" fmla="*/ 631749 w 850824"/>
            <a:gd name="connsiteY44" fmla="*/ 548716 h 791604"/>
            <a:gd name="connsiteX45" fmla="*/ 650799 w 850824"/>
            <a:gd name="connsiteY45" fmla="*/ 520141 h 791604"/>
            <a:gd name="connsiteX46" fmla="*/ 679374 w 850824"/>
            <a:gd name="connsiteY46" fmla="*/ 491566 h 791604"/>
            <a:gd name="connsiteX47" fmla="*/ 703186 w 850824"/>
            <a:gd name="connsiteY47" fmla="*/ 462991 h 791604"/>
            <a:gd name="connsiteX48" fmla="*/ 736524 w 850824"/>
            <a:gd name="connsiteY48" fmla="*/ 415366 h 791604"/>
            <a:gd name="connsiteX49" fmla="*/ 746049 w 850824"/>
            <a:gd name="connsiteY49" fmla="*/ 401079 h 791604"/>
            <a:gd name="connsiteX50" fmla="*/ 779386 w 850824"/>
            <a:gd name="connsiteY50" fmla="*/ 358216 h 791604"/>
            <a:gd name="connsiteX51" fmla="*/ 793674 w 850824"/>
            <a:gd name="connsiteY51" fmla="*/ 343929 h 791604"/>
            <a:gd name="connsiteX52" fmla="*/ 812724 w 850824"/>
            <a:gd name="connsiteY52" fmla="*/ 315354 h 791604"/>
            <a:gd name="connsiteX53" fmla="*/ 822249 w 850824"/>
            <a:gd name="connsiteY53" fmla="*/ 301066 h 791604"/>
            <a:gd name="connsiteX54" fmla="*/ 827011 w 850824"/>
            <a:gd name="connsiteY54" fmla="*/ 286779 h 791604"/>
            <a:gd name="connsiteX55" fmla="*/ 836536 w 850824"/>
            <a:gd name="connsiteY55" fmla="*/ 272491 h 791604"/>
            <a:gd name="connsiteX56" fmla="*/ 846061 w 850824"/>
            <a:gd name="connsiteY56" fmla="*/ 243916 h 791604"/>
            <a:gd name="connsiteX57" fmla="*/ 850824 w 850824"/>
            <a:gd name="connsiteY57" fmla="*/ 229629 h 791604"/>
            <a:gd name="connsiteX58" fmla="*/ 841299 w 850824"/>
            <a:gd name="connsiteY58" fmla="*/ 162954 h 791604"/>
            <a:gd name="connsiteX59" fmla="*/ 831774 w 850824"/>
            <a:gd name="connsiteY59" fmla="*/ 143904 h 791604"/>
            <a:gd name="connsiteX60" fmla="*/ 822249 w 850824"/>
            <a:gd name="connsiteY60" fmla="*/ 115329 h 791604"/>
            <a:gd name="connsiteX61" fmla="*/ 765099 w 850824"/>
            <a:gd name="connsiteY61" fmla="*/ 77229 h 791604"/>
            <a:gd name="connsiteX62" fmla="*/ 750811 w 850824"/>
            <a:gd name="connsiteY62" fmla="*/ 72466 h 791604"/>
            <a:gd name="connsiteX63" fmla="*/ 722236 w 850824"/>
            <a:gd name="connsiteY63" fmla="*/ 58179 h 791604"/>
            <a:gd name="connsiteX64" fmla="*/ 707949 w 850824"/>
            <a:gd name="connsiteY64" fmla="*/ 48654 h 791604"/>
            <a:gd name="connsiteX65" fmla="*/ 679374 w 850824"/>
            <a:gd name="connsiteY65" fmla="*/ 39129 h 791604"/>
            <a:gd name="connsiteX66" fmla="*/ 631749 w 850824"/>
            <a:gd name="connsiteY66" fmla="*/ 29604 h 791604"/>
            <a:gd name="connsiteX67" fmla="*/ 598411 w 850824"/>
            <a:gd name="connsiteY67" fmla="*/ 24841 h 791604"/>
            <a:gd name="connsiteX68" fmla="*/ 555549 w 850824"/>
            <a:gd name="connsiteY68" fmla="*/ 15316 h 791604"/>
            <a:gd name="connsiteX69" fmla="*/ 450774 w 850824"/>
            <a:gd name="connsiteY69" fmla="*/ 5791 h 791604"/>
            <a:gd name="connsiteX70" fmla="*/ 322186 w 850824"/>
            <a:gd name="connsiteY70" fmla="*/ 20079 h 791604"/>
            <a:gd name="connsiteX71" fmla="*/ 293611 w 850824"/>
            <a:gd name="connsiteY71" fmla="*/ 29604 h 791604"/>
            <a:gd name="connsiteX72" fmla="*/ 293611 w 850824"/>
            <a:gd name="connsiteY72" fmla="*/ 39129 h 7916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</a:cxnLst>
          <a:rect l="l" t="t" r="r" b="b"/>
          <a:pathLst>
            <a:path w="850824" h="791604">
              <a:moveTo>
                <a:pt x="293611" y="39129"/>
              </a:moveTo>
              <a:cubicBezTo>
                <a:pt x="272842" y="46052"/>
                <a:pt x="265845" y="45600"/>
                <a:pt x="250749" y="58179"/>
              </a:cubicBezTo>
              <a:cubicBezTo>
                <a:pt x="245575" y="62491"/>
                <a:pt x="240773" y="67292"/>
                <a:pt x="236461" y="72466"/>
              </a:cubicBezTo>
              <a:cubicBezTo>
                <a:pt x="232797" y="76863"/>
                <a:pt x="230983" y="82706"/>
                <a:pt x="226936" y="86754"/>
              </a:cubicBezTo>
              <a:cubicBezTo>
                <a:pt x="222889" y="90801"/>
                <a:pt x="217046" y="92615"/>
                <a:pt x="212649" y="96279"/>
              </a:cubicBezTo>
              <a:cubicBezTo>
                <a:pt x="207475" y="100591"/>
                <a:pt x="203677" y="106431"/>
                <a:pt x="198361" y="110566"/>
              </a:cubicBezTo>
              <a:cubicBezTo>
                <a:pt x="191354" y="116015"/>
                <a:pt x="159409" y="135231"/>
                <a:pt x="150736" y="143904"/>
              </a:cubicBezTo>
              <a:cubicBezTo>
                <a:pt x="118987" y="175653"/>
                <a:pt x="165023" y="142316"/>
                <a:pt x="126924" y="167716"/>
              </a:cubicBezTo>
              <a:cubicBezTo>
                <a:pt x="123749" y="172479"/>
                <a:pt x="120239" y="177034"/>
                <a:pt x="117399" y="182004"/>
              </a:cubicBezTo>
              <a:cubicBezTo>
                <a:pt x="113877" y="188168"/>
                <a:pt x="112001" y="195277"/>
                <a:pt x="107874" y="201054"/>
              </a:cubicBezTo>
              <a:cubicBezTo>
                <a:pt x="103959" y="206535"/>
                <a:pt x="97898" y="210167"/>
                <a:pt x="93586" y="215341"/>
              </a:cubicBezTo>
              <a:cubicBezTo>
                <a:pt x="89922" y="219738"/>
                <a:pt x="87236" y="224866"/>
                <a:pt x="84061" y="229629"/>
              </a:cubicBezTo>
              <a:cubicBezTo>
                <a:pt x="69914" y="272074"/>
                <a:pt x="92543" y="205113"/>
                <a:pt x="69774" y="267729"/>
              </a:cubicBezTo>
              <a:cubicBezTo>
                <a:pt x="66343" y="277165"/>
                <a:pt x="63978" y="286982"/>
                <a:pt x="60249" y="296304"/>
              </a:cubicBezTo>
              <a:cubicBezTo>
                <a:pt x="57612" y="302896"/>
                <a:pt x="53217" y="308707"/>
                <a:pt x="50724" y="315354"/>
              </a:cubicBezTo>
              <a:cubicBezTo>
                <a:pt x="31270" y="367229"/>
                <a:pt x="62955" y="300417"/>
                <a:pt x="36436" y="353454"/>
              </a:cubicBezTo>
              <a:cubicBezTo>
                <a:pt x="22767" y="408137"/>
                <a:pt x="41880" y="340754"/>
                <a:pt x="22149" y="386791"/>
              </a:cubicBezTo>
              <a:cubicBezTo>
                <a:pt x="19571" y="392807"/>
                <a:pt x="19267" y="399572"/>
                <a:pt x="17386" y="405841"/>
              </a:cubicBezTo>
              <a:cubicBezTo>
                <a:pt x="0" y="463791"/>
                <a:pt x="14071" y="409574"/>
                <a:pt x="3099" y="453466"/>
              </a:cubicBezTo>
              <a:cubicBezTo>
                <a:pt x="4686" y="521729"/>
                <a:pt x="5076" y="590030"/>
                <a:pt x="7861" y="658254"/>
              </a:cubicBezTo>
              <a:cubicBezTo>
                <a:pt x="8100" y="664108"/>
                <a:pt x="12351" y="692054"/>
                <a:pt x="17386" y="701116"/>
              </a:cubicBezTo>
              <a:cubicBezTo>
                <a:pt x="22945" y="711123"/>
                <a:pt x="30086" y="720166"/>
                <a:pt x="36436" y="729691"/>
              </a:cubicBezTo>
              <a:cubicBezTo>
                <a:pt x="40172" y="735295"/>
                <a:pt x="45120" y="740243"/>
                <a:pt x="50724" y="743979"/>
              </a:cubicBezTo>
              <a:cubicBezTo>
                <a:pt x="54901" y="746764"/>
                <a:pt x="60249" y="747154"/>
                <a:pt x="65011" y="748741"/>
              </a:cubicBezTo>
              <a:cubicBezTo>
                <a:pt x="86291" y="762928"/>
                <a:pt x="87757" y="767525"/>
                <a:pt x="107874" y="772554"/>
              </a:cubicBezTo>
              <a:cubicBezTo>
                <a:pt x="115727" y="774517"/>
                <a:pt x="123749" y="775729"/>
                <a:pt x="131686" y="777316"/>
              </a:cubicBezTo>
              <a:cubicBezTo>
                <a:pt x="135405" y="779175"/>
                <a:pt x="158017" y="791604"/>
                <a:pt x="165024" y="791604"/>
              </a:cubicBezTo>
              <a:cubicBezTo>
                <a:pt x="187798" y="791604"/>
                <a:pt x="259375" y="785763"/>
                <a:pt x="288849" y="782079"/>
              </a:cubicBezTo>
              <a:cubicBezTo>
                <a:pt x="319630" y="778231"/>
                <a:pt x="316267" y="777701"/>
                <a:pt x="345999" y="767791"/>
              </a:cubicBezTo>
              <a:lnTo>
                <a:pt x="360286" y="763029"/>
              </a:lnTo>
              <a:cubicBezTo>
                <a:pt x="405869" y="717446"/>
                <a:pt x="347506" y="771549"/>
                <a:pt x="388861" y="743979"/>
              </a:cubicBezTo>
              <a:cubicBezTo>
                <a:pt x="394465" y="740243"/>
                <a:pt x="397832" y="733826"/>
                <a:pt x="403149" y="729691"/>
              </a:cubicBezTo>
              <a:cubicBezTo>
                <a:pt x="412185" y="722663"/>
                <a:pt x="422199" y="716991"/>
                <a:pt x="431724" y="710641"/>
              </a:cubicBezTo>
              <a:cubicBezTo>
                <a:pt x="436486" y="707466"/>
                <a:pt x="441964" y="705163"/>
                <a:pt x="446011" y="701116"/>
              </a:cubicBezTo>
              <a:cubicBezTo>
                <a:pt x="450774" y="696354"/>
                <a:pt x="454695" y="690565"/>
                <a:pt x="460299" y="686829"/>
              </a:cubicBezTo>
              <a:cubicBezTo>
                <a:pt x="464476" y="684044"/>
                <a:pt x="470198" y="684504"/>
                <a:pt x="474586" y="682066"/>
              </a:cubicBezTo>
              <a:cubicBezTo>
                <a:pt x="484593" y="676506"/>
                <a:pt x="493636" y="669366"/>
                <a:pt x="503161" y="663016"/>
              </a:cubicBezTo>
              <a:cubicBezTo>
                <a:pt x="509765" y="658613"/>
                <a:pt x="515752" y="653342"/>
                <a:pt x="522211" y="648729"/>
              </a:cubicBezTo>
              <a:cubicBezTo>
                <a:pt x="526869" y="645402"/>
                <a:pt x="532102" y="642868"/>
                <a:pt x="536499" y="639204"/>
              </a:cubicBezTo>
              <a:cubicBezTo>
                <a:pt x="541673" y="634892"/>
                <a:pt x="545612" y="629228"/>
                <a:pt x="550786" y="624916"/>
              </a:cubicBezTo>
              <a:cubicBezTo>
                <a:pt x="555183" y="621252"/>
                <a:pt x="560677" y="619055"/>
                <a:pt x="565074" y="615391"/>
              </a:cubicBezTo>
              <a:cubicBezTo>
                <a:pt x="570248" y="611079"/>
                <a:pt x="575049" y="606278"/>
                <a:pt x="579361" y="601104"/>
              </a:cubicBezTo>
              <a:cubicBezTo>
                <a:pt x="583025" y="596707"/>
                <a:pt x="584578" y="590585"/>
                <a:pt x="588886" y="586816"/>
              </a:cubicBezTo>
              <a:cubicBezTo>
                <a:pt x="597501" y="579278"/>
                <a:pt x="607936" y="574116"/>
                <a:pt x="617461" y="567766"/>
              </a:cubicBezTo>
              <a:cubicBezTo>
                <a:pt x="624065" y="563363"/>
                <a:pt x="627197" y="555219"/>
                <a:pt x="631749" y="548716"/>
              </a:cubicBezTo>
              <a:cubicBezTo>
                <a:pt x="638314" y="539338"/>
                <a:pt x="644449" y="529666"/>
                <a:pt x="650799" y="520141"/>
              </a:cubicBezTo>
              <a:cubicBezTo>
                <a:pt x="658271" y="508933"/>
                <a:pt x="671902" y="502774"/>
                <a:pt x="679374" y="491566"/>
              </a:cubicBezTo>
              <a:cubicBezTo>
                <a:pt x="700425" y="459991"/>
                <a:pt x="675686" y="495075"/>
                <a:pt x="703186" y="462991"/>
              </a:cubicBezTo>
              <a:cubicBezTo>
                <a:pt x="713768" y="450645"/>
                <a:pt x="728322" y="427669"/>
                <a:pt x="736524" y="415366"/>
              </a:cubicBezTo>
              <a:cubicBezTo>
                <a:pt x="739699" y="410604"/>
                <a:pt x="742002" y="405126"/>
                <a:pt x="746049" y="401079"/>
              </a:cubicBezTo>
              <a:cubicBezTo>
                <a:pt x="768430" y="378696"/>
                <a:pt x="756600" y="392395"/>
                <a:pt x="779386" y="358216"/>
              </a:cubicBezTo>
              <a:cubicBezTo>
                <a:pt x="783122" y="352612"/>
                <a:pt x="789539" y="349245"/>
                <a:pt x="793674" y="343929"/>
              </a:cubicBezTo>
              <a:cubicBezTo>
                <a:pt x="800702" y="334893"/>
                <a:pt x="806374" y="324879"/>
                <a:pt x="812724" y="315354"/>
              </a:cubicBezTo>
              <a:lnTo>
                <a:pt x="822249" y="301066"/>
              </a:lnTo>
              <a:cubicBezTo>
                <a:pt x="823836" y="296304"/>
                <a:pt x="824766" y="291269"/>
                <a:pt x="827011" y="286779"/>
              </a:cubicBezTo>
              <a:cubicBezTo>
                <a:pt x="829571" y="281659"/>
                <a:pt x="834211" y="277722"/>
                <a:pt x="836536" y="272491"/>
              </a:cubicBezTo>
              <a:cubicBezTo>
                <a:pt x="840614" y="263316"/>
                <a:pt x="842886" y="253441"/>
                <a:pt x="846061" y="243916"/>
              </a:cubicBezTo>
              <a:lnTo>
                <a:pt x="850824" y="229629"/>
              </a:lnTo>
              <a:cubicBezTo>
                <a:pt x="848377" y="202713"/>
                <a:pt x="850812" y="185153"/>
                <a:pt x="841299" y="162954"/>
              </a:cubicBezTo>
              <a:cubicBezTo>
                <a:pt x="838502" y="156428"/>
                <a:pt x="834411" y="150496"/>
                <a:pt x="831774" y="143904"/>
              </a:cubicBezTo>
              <a:cubicBezTo>
                <a:pt x="828045" y="134582"/>
                <a:pt x="830603" y="120898"/>
                <a:pt x="822249" y="115329"/>
              </a:cubicBezTo>
              <a:lnTo>
                <a:pt x="765099" y="77229"/>
              </a:lnTo>
              <a:cubicBezTo>
                <a:pt x="760922" y="74444"/>
                <a:pt x="755301" y="74711"/>
                <a:pt x="750811" y="72466"/>
              </a:cubicBezTo>
              <a:cubicBezTo>
                <a:pt x="713889" y="54005"/>
                <a:pt x="758143" y="70146"/>
                <a:pt x="722236" y="58179"/>
              </a:cubicBezTo>
              <a:cubicBezTo>
                <a:pt x="717474" y="55004"/>
                <a:pt x="713179" y="50979"/>
                <a:pt x="707949" y="48654"/>
              </a:cubicBezTo>
              <a:cubicBezTo>
                <a:pt x="698774" y="44576"/>
                <a:pt x="688899" y="42304"/>
                <a:pt x="679374" y="39129"/>
              </a:cubicBezTo>
              <a:cubicBezTo>
                <a:pt x="665840" y="34618"/>
                <a:pt x="644823" y="31615"/>
                <a:pt x="631749" y="29604"/>
              </a:cubicBezTo>
              <a:cubicBezTo>
                <a:pt x="620654" y="27897"/>
                <a:pt x="609524" y="26429"/>
                <a:pt x="598411" y="24841"/>
              </a:cubicBezTo>
              <a:cubicBezTo>
                <a:pt x="579551" y="18555"/>
                <a:pt x="580250" y="17963"/>
                <a:pt x="555549" y="15316"/>
              </a:cubicBezTo>
              <a:cubicBezTo>
                <a:pt x="520680" y="11580"/>
                <a:pt x="450774" y="5791"/>
                <a:pt x="450774" y="5791"/>
              </a:cubicBezTo>
              <a:cubicBezTo>
                <a:pt x="340727" y="11032"/>
                <a:pt x="382425" y="0"/>
                <a:pt x="322186" y="20079"/>
              </a:cubicBezTo>
              <a:cubicBezTo>
                <a:pt x="322184" y="20080"/>
                <a:pt x="293612" y="29603"/>
                <a:pt x="293611" y="29604"/>
              </a:cubicBezTo>
              <a:lnTo>
                <a:pt x="293611" y="39129"/>
              </a:lnTo>
              <a:close/>
            </a:path>
          </a:pathLst>
        </a:custGeom>
        <a:noFill xmlns:a="http://schemas.openxmlformats.org/drawingml/2006/main"/>
        <a:ln xmlns:a="http://schemas.openxmlformats.org/drawingml/2006/main" w="31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0.80222</cdr:x>
      <cdr:y>0.15825</cdr:y>
    </cdr:from>
    <cdr:to>
      <cdr:x>0.89307</cdr:x>
      <cdr:y>0.25992</cdr:y>
    </cdr:to>
    <cdr:sp macro="" textlink="">
      <cdr:nvSpPr>
        <cdr:cNvPr id="18" name="Freihandform 17"/>
        <cdr:cNvSpPr/>
      </cdr:nvSpPr>
      <cdr:spPr bwMode="auto">
        <a:xfrm xmlns:a="http://schemas.openxmlformats.org/drawingml/2006/main">
          <a:off x="4597400" y="647700"/>
          <a:ext cx="520700" cy="407987"/>
        </a:xfrm>
        <a:custGeom xmlns:a="http://schemas.openxmlformats.org/drawingml/2006/main">
          <a:avLst/>
          <a:gdLst>
            <a:gd name="connsiteX0" fmla="*/ 406731 w 563894"/>
            <a:gd name="connsiteY0" fmla="*/ 66675 h 514350"/>
            <a:gd name="connsiteX1" fmla="*/ 378156 w 563894"/>
            <a:gd name="connsiteY1" fmla="*/ 52387 h 514350"/>
            <a:gd name="connsiteX2" fmla="*/ 349581 w 563894"/>
            <a:gd name="connsiteY2" fmla="*/ 42862 h 514350"/>
            <a:gd name="connsiteX3" fmla="*/ 306719 w 563894"/>
            <a:gd name="connsiteY3" fmla="*/ 28575 h 514350"/>
            <a:gd name="connsiteX4" fmla="*/ 287669 w 563894"/>
            <a:gd name="connsiteY4" fmla="*/ 23812 h 514350"/>
            <a:gd name="connsiteX5" fmla="*/ 268619 w 563894"/>
            <a:gd name="connsiteY5" fmla="*/ 14287 h 514350"/>
            <a:gd name="connsiteX6" fmla="*/ 225756 w 563894"/>
            <a:gd name="connsiteY6" fmla="*/ 4762 h 514350"/>
            <a:gd name="connsiteX7" fmla="*/ 211469 w 563894"/>
            <a:gd name="connsiteY7" fmla="*/ 0 h 514350"/>
            <a:gd name="connsiteX8" fmla="*/ 135269 w 563894"/>
            <a:gd name="connsiteY8" fmla="*/ 4762 h 514350"/>
            <a:gd name="connsiteX9" fmla="*/ 120981 w 563894"/>
            <a:gd name="connsiteY9" fmla="*/ 9525 h 514350"/>
            <a:gd name="connsiteX10" fmla="*/ 87644 w 563894"/>
            <a:gd name="connsiteY10" fmla="*/ 28575 h 514350"/>
            <a:gd name="connsiteX11" fmla="*/ 49544 w 563894"/>
            <a:gd name="connsiteY11" fmla="*/ 57150 h 514350"/>
            <a:gd name="connsiteX12" fmla="*/ 30494 w 563894"/>
            <a:gd name="connsiteY12" fmla="*/ 95250 h 514350"/>
            <a:gd name="connsiteX13" fmla="*/ 20969 w 563894"/>
            <a:gd name="connsiteY13" fmla="*/ 109537 h 514350"/>
            <a:gd name="connsiteX14" fmla="*/ 11444 w 563894"/>
            <a:gd name="connsiteY14" fmla="*/ 147637 h 514350"/>
            <a:gd name="connsiteX15" fmla="*/ 6681 w 563894"/>
            <a:gd name="connsiteY15" fmla="*/ 161925 h 514350"/>
            <a:gd name="connsiteX16" fmla="*/ 1919 w 563894"/>
            <a:gd name="connsiteY16" fmla="*/ 185737 h 514350"/>
            <a:gd name="connsiteX17" fmla="*/ 11444 w 563894"/>
            <a:gd name="connsiteY17" fmla="*/ 257175 h 514350"/>
            <a:gd name="connsiteX18" fmla="*/ 16206 w 563894"/>
            <a:gd name="connsiteY18" fmla="*/ 276225 h 514350"/>
            <a:gd name="connsiteX19" fmla="*/ 30494 w 563894"/>
            <a:gd name="connsiteY19" fmla="*/ 295275 h 514350"/>
            <a:gd name="connsiteX20" fmla="*/ 40019 w 563894"/>
            <a:gd name="connsiteY20" fmla="*/ 309562 h 514350"/>
            <a:gd name="connsiteX21" fmla="*/ 82881 w 563894"/>
            <a:gd name="connsiteY21" fmla="*/ 371475 h 514350"/>
            <a:gd name="connsiteX22" fmla="*/ 97169 w 563894"/>
            <a:gd name="connsiteY22" fmla="*/ 381000 h 514350"/>
            <a:gd name="connsiteX23" fmla="*/ 116219 w 563894"/>
            <a:gd name="connsiteY23" fmla="*/ 404812 h 514350"/>
            <a:gd name="connsiteX24" fmla="*/ 130506 w 563894"/>
            <a:gd name="connsiteY24" fmla="*/ 414337 h 514350"/>
            <a:gd name="connsiteX25" fmla="*/ 187656 w 563894"/>
            <a:gd name="connsiteY25" fmla="*/ 452437 h 514350"/>
            <a:gd name="connsiteX26" fmla="*/ 220994 w 563894"/>
            <a:gd name="connsiteY26" fmla="*/ 471487 h 514350"/>
            <a:gd name="connsiteX27" fmla="*/ 249569 w 563894"/>
            <a:gd name="connsiteY27" fmla="*/ 481012 h 514350"/>
            <a:gd name="connsiteX28" fmla="*/ 268619 w 563894"/>
            <a:gd name="connsiteY28" fmla="*/ 490537 h 514350"/>
            <a:gd name="connsiteX29" fmla="*/ 282906 w 563894"/>
            <a:gd name="connsiteY29" fmla="*/ 495300 h 514350"/>
            <a:gd name="connsiteX30" fmla="*/ 301956 w 563894"/>
            <a:gd name="connsiteY30" fmla="*/ 504825 h 514350"/>
            <a:gd name="connsiteX31" fmla="*/ 335294 w 563894"/>
            <a:gd name="connsiteY31" fmla="*/ 514350 h 514350"/>
            <a:gd name="connsiteX32" fmla="*/ 378156 w 563894"/>
            <a:gd name="connsiteY32" fmla="*/ 509587 h 514350"/>
            <a:gd name="connsiteX33" fmla="*/ 392444 w 563894"/>
            <a:gd name="connsiteY33" fmla="*/ 504825 h 514350"/>
            <a:gd name="connsiteX34" fmla="*/ 435306 w 563894"/>
            <a:gd name="connsiteY34" fmla="*/ 495300 h 514350"/>
            <a:gd name="connsiteX35" fmla="*/ 449594 w 563894"/>
            <a:gd name="connsiteY35" fmla="*/ 485775 h 514350"/>
            <a:gd name="connsiteX36" fmla="*/ 478169 w 563894"/>
            <a:gd name="connsiteY36" fmla="*/ 476250 h 514350"/>
            <a:gd name="connsiteX37" fmla="*/ 506744 w 563894"/>
            <a:gd name="connsiteY37" fmla="*/ 452437 h 514350"/>
            <a:gd name="connsiteX38" fmla="*/ 530556 w 563894"/>
            <a:gd name="connsiteY38" fmla="*/ 423862 h 514350"/>
            <a:gd name="connsiteX39" fmla="*/ 540081 w 563894"/>
            <a:gd name="connsiteY39" fmla="*/ 400050 h 514350"/>
            <a:gd name="connsiteX40" fmla="*/ 544844 w 563894"/>
            <a:gd name="connsiteY40" fmla="*/ 385762 h 514350"/>
            <a:gd name="connsiteX41" fmla="*/ 559131 w 563894"/>
            <a:gd name="connsiteY41" fmla="*/ 352425 h 514350"/>
            <a:gd name="connsiteX42" fmla="*/ 563894 w 563894"/>
            <a:gd name="connsiteY42" fmla="*/ 323850 h 514350"/>
            <a:gd name="connsiteX43" fmla="*/ 554369 w 563894"/>
            <a:gd name="connsiteY43" fmla="*/ 257175 h 514350"/>
            <a:gd name="connsiteX44" fmla="*/ 540081 w 563894"/>
            <a:gd name="connsiteY44" fmla="*/ 238125 h 514350"/>
            <a:gd name="connsiteX45" fmla="*/ 521031 w 563894"/>
            <a:gd name="connsiteY45" fmla="*/ 209550 h 514350"/>
            <a:gd name="connsiteX46" fmla="*/ 501981 w 563894"/>
            <a:gd name="connsiteY46" fmla="*/ 180975 h 514350"/>
            <a:gd name="connsiteX47" fmla="*/ 487694 w 563894"/>
            <a:gd name="connsiteY47" fmla="*/ 166687 h 514350"/>
            <a:gd name="connsiteX48" fmla="*/ 478169 w 563894"/>
            <a:gd name="connsiteY48" fmla="*/ 152400 h 514350"/>
            <a:gd name="connsiteX49" fmla="*/ 463881 w 563894"/>
            <a:gd name="connsiteY49" fmla="*/ 138112 h 514350"/>
            <a:gd name="connsiteX50" fmla="*/ 454356 w 563894"/>
            <a:gd name="connsiteY50" fmla="*/ 123825 h 514350"/>
            <a:gd name="connsiteX51" fmla="*/ 421019 w 563894"/>
            <a:gd name="connsiteY51" fmla="*/ 80962 h 514350"/>
            <a:gd name="connsiteX52" fmla="*/ 406731 w 563894"/>
            <a:gd name="connsiteY52" fmla="*/ 71437 h 514350"/>
            <a:gd name="connsiteX53" fmla="*/ 406731 w 563894"/>
            <a:gd name="connsiteY53" fmla="*/ 66675 h 514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</a:cxnLst>
          <a:rect l="l" t="t" r="r" b="b"/>
          <a:pathLst>
            <a:path w="563894" h="514350">
              <a:moveTo>
                <a:pt x="406731" y="66675"/>
              </a:moveTo>
              <a:cubicBezTo>
                <a:pt x="401969" y="63500"/>
                <a:pt x="433565" y="77013"/>
                <a:pt x="378156" y="52387"/>
              </a:cubicBezTo>
              <a:cubicBezTo>
                <a:pt x="368981" y="48309"/>
                <a:pt x="359106" y="46037"/>
                <a:pt x="349581" y="42862"/>
              </a:cubicBezTo>
              <a:lnTo>
                <a:pt x="306719" y="28575"/>
              </a:lnTo>
              <a:cubicBezTo>
                <a:pt x="300509" y="26505"/>
                <a:pt x="293798" y="26110"/>
                <a:pt x="287669" y="23812"/>
              </a:cubicBezTo>
              <a:cubicBezTo>
                <a:pt x="281022" y="21319"/>
                <a:pt x="275267" y="16780"/>
                <a:pt x="268619" y="14287"/>
              </a:cubicBezTo>
              <a:cubicBezTo>
                <a:pt x="258849" y="10623"/>
                <a:pt x="234798" y="7022"/>
                <a:pt x="225756" y="4762"/>
              </a:cubicBezTo>
              <a:cubicBezTo>
                <a:pt x="220886" y="3544"/>
                <a:pt x="216231" y="1587"/>
                <a:pt x="211469" y="0"/>
              </a:cubicBezTo>
              <a:cubicBezTo>
                <a:pt x="186069" y="1587"/>
                <a:pt x="160579" y="2098"/>
                <a:pt x="135269" y="4762"/>
              </a:cubicBezTo>
              <a:cubicBezTo>
                <a:pt x="130276" y="5288"/>
                <a:pt x="125595" y="7547"/>
                <a:pt x="120981" y="9525"/>
              </a:cubicBezTo>
              <a:cubicBezTo>
                <a:pt x="100282" y="18396"/>
                <a:pt x="105040" y="17703"/>
                <a:pt x="87644" y="28575"/>
              </a:cubicBezTo>
              <a:cubicBezTo>
                <a:pt x="66724" y="41650"/>
                <a:pt x="64069" y="39720"/>
                <a:pt x="49544" y="57150"/>
              </a:cubicBezTo>
              <a:cubicBezTo>
                <a:pt x="35750" y="73703"/>
                <a:pt x="41438" y="73362"/>
                <a:pt x="30494" y="95250"/>
              </a:cubicBezTo>
              <a:cubicBezTo>
                <a:pt x="27934" y="100369"/>
                <a:pt x="23529" y="104418"/>
                <a:pt x="20969" y="109537"/>
              </a:cubicBezTo>
              <a:cubicBezTo>
                <a:pt x="15524" y="120426"/>
                <a:pt x="14162" y="136763"/>
                <a:pt x="11444" y="147637"/>
              </a:cubicBezTo>
              <a:cubicBezTo>
                <a:pt x="10226" y="152507"/>
                <a:pt x="7899" y="157055"/>
                <a:pt x="6681" y="161925"/>
              </a:cubicBezTo>
              <a:cubicBezTo>
                <a:pt x="4718" y="169778"/>
                <a:pt x="3506" y="177800"/>
                <a:pt x="1919" y="185737"/>
              </a:cubicBezTo>
              <a:cubicBezTo>
                <a:pt x="9520" y="276955"/>
                <a:pt x="0" y="217119"/>
                <a:pt x="11444" y="257175"/>
              </a:cubicBezTo>
              <a:cubicBezTo>
                <a:pt x="13242" y="263469"/>
                <a:pt x="13279" y="270371"/>
                <a:pt x="16206" y="276225"/>
              </a:cubicBezTo>
              <a:cubicBezTo>
                <a:pt x="19756" y="283325"/>
                <a:pt x="25880" y="288816"/>
                <a:pt x="30494" y="295275"/>
              </a:cubicBezTo>
              <a:cubicBezTo>
                <a:pt x="33821" y="299932"/>
                <a:pt x="37179" y="304592"/>
                <a:pt x="40019" y="309562"/>
              </a:cubicBezTo>
              <a:cubicBezTo>
                <a:pt x="53256" y="332726"/>
                <a:pt x="56360" y="353795"/>
                <a:pt x="82881" y="371475"/>
              </a:cubicBezTo>
              <a:cubicBezTo>
                <a:pt x="87644" y="374650"/>
                <a:pt x="93121" y="376953"/>
                <a:pt x="97169" y="381000"/>
              </a:cubicBezTo>
              <a:cubicBezTo>
                <a:pt x="104357" y="388188"/>
                <a:pt x="109031" y="397624"/>
                <a:pt x="116219" y="404812"/>
              </a:cubicBezTo>
              <a:cubicBezTo>
                <a:pt x="120266" y="408859"/>
                <a:pt x="125877" y="410970"/>
                <a:pt x="130506" y="414337"/>
              </a:cubicBezTo>
              <a:cubicBezTo>
                <a:pt x="214736" y="475596"/>
                <a:pt x="136317" y="423101"/>
                <a:pt x="187656" y="452437"/>
              </a:cubicBezTo>
              <a:cubicBezTo>
                <a:pt x="207702" y="463892"/>
                <a:pt x="197010" y="461893"/>
                <a:pt x="220994" y="471487"/>
              </a:cubicBezTo>
              <a:cubicBezTo>
                <a:pt x="230316" y="475216"/>
                <a:pt x="240247" y="477283"/>
                <a:pt x="249569" y="481012"/>
              </a:cubicBezTo>
              <a:cubicBezTo>
                <a:pt x="256161" y="483649"/>
                <a:pt x="262094" y="487740"/>
                <a:pt x="268619" y="490537"/>
              </a:cubicBezTo>
              <a:cubicBezTo>
                <a:pt x="273233" y="492515"/>
                <a:pt x="278292" y="493322"/>
                <a:pt x="282906" y="495300"/>
              </a:cubicBezTo>
              <a:cubicBezTo>
                <a:pt x="289431" y="498097"/>
                <a:pt x="295430" y="502028"/>
                <a:pt x="301956" y="504825"/>
              </a:cubicBezTo>
              <a:cubicBezTo>
                <a:pt x="311516" y="508922"/>
                <a:pt x="325635" y="511935"/>
                <a:pt x="335294" y="514350"/>
              </a:cubicBezTo>
              <a:cubicBezTo>
                <a:pt x="349581" y="512762"/>
                <a:pt x="363976" y="511950"/>
                <a:pt x="378156" y="509587"/>
              </a:cubicBezTo>
              <a:cubicBezTo>
                <a:pt x="383108" y="508762"/>
                <a:pt x="387617" y="506204"/>
                <a:pt x="392444" y="504825"/>
              </a:cubicBezTo>
              <a:cubicBezTo>
                <a:pt x="408148" y="500338"/>
                <a:pt x="418924" y="498576"/>
                <a:pt x="435306" y="495300"/>
              </a:cubicBezTo>
              <a:cubicBezTo>
                <a:pt x="440069" y="492125"/>
                <a:pt x="444363" y="488100"/>
                <a:pt x="449594" y="485775"/>
              </a:cubicBezTo>
              <a:cubicBezTo>
                <a:pt x="458769" y="481697"/>
                <a:pt x="478169" y="476250"/>
                <a:pt x="478169" y="476250"/>
              </a:cubicBezTo>
              <a:cubicBezTo>
                <a:pt x="492217" y="466884"/>
                <a:pt x="495284" y="466188"/>
                <a:pt x="506744" y="452437"/>
              </a:cubicBezTo>
              <a:cubicBezTo>
                <a:pt x="539904" y="412645"/>
                <a:pt x="488806" y="465615"/>
                <a:pt x="530556" y="423862"/>
              </a:cubicBezTo>
              <a:cubicBezTo>
                <a:pt x="533731" y="415925"/>
                <a:pt x="537079" y="408054"/>
                <a:pt x="540081" y="400050"/>
              </a:cubicBezTo>
              <a:cubicBezTo>
                <a:pt x="541844" y="395349"/>
                <a:pt x="542866" y="390376"/>
                <a:pt x="544844" y="385762"/>
              </a:cubicBezTo>
              <a:cubicBezTo>
                <a:pt x="551565" y="370080"/>
                <a:pt x="555694" y="367891"/>
                <a:pt x="559131" y="352425"/>
              </a:cubicBezTo>
              <a:cubicBezTo>
                <a:pt x="561226" y="342999"/>
                <a:pt x="562306" y="333375"/>
                <a:pt x="563894" y="323850"/>
              </a:cubicBezTo>
              <a:cubicBezTo>
                <a:pt x="563543" y="319989"/>
                <a:pt x="563282" y="272773"/>
                <a:pt x="554369" y="257175"/>
              </a:cubicBezTo>
              <a:cubicBezTo>
                <a:pt x="550431" y="250283"/>
                <a:pt x="544633" y="244628"/>
                <a:pt x="540081" y="238125"/>
              </a:cubicBezTo>
              <a:cubicBezTo>
                <a:pt x="533516" y="228747"/>
                <a:pt x="527381" y="219075"/>
                <a:pt x="521031" y="209550"/>
              </a:cubicBezTo>
              <a:lnTo>
                <a:pt x="501981" y="180975"/>
              </a:lnTo>
              <a:cubicBezTo>
                <a:pt x="498245" y="175371"/>
                <a:pt x="492006" y="171861"/>
                <a:pt x="487694" y="166687"/>
              </a:cubicBezTo>
              <a:cubicBezTo>
                <a:pt x="484030" y="162290"/>
                <a:pt x="481833" y="156797"/>
                <a:pt x="478169" y="152400"/>
              </a:cubicBezTo>
              <a:cubicBezTo>
                <a:pt x="473857" y="147226"/>
                <a:pt x="468193" y="143286"/>
                <a:pt x="463881" y="138112"/>
              </a:cubicBezTo>
              <a:cubicBezTo>
                <a:pt x="460217" y="133715"/>
                <a:pt x="458020" y="128222"/>
                <a:pt x="454356" y="123825"/>
              </a:cubicBezTo>
              <a:cubicBezTo>
                <a:pt x="417056" y="79064"/>
                <a:pt x="469162" y="153177"/>
                <a:pt x="421019" y="80962"/>
              </a:cubicBezTo>
              <a:cubicBezTo>
                <a:pt x="417844" y="76199"/>
                <a:pt x="411201" y="75013"/>
                <a:pt x="406731" y="71437"/>
              </a:cubicBezTo>
              <a:cubicBezTo>
                <a:pt x="403225" y="68632"/>
                <a:pt x="411493" y="69850"/>
                <a:pt x="406731" y="66675"/>
              </a:cubicBezTo>
              <a:close/>
            </a:path>
          </a:pathLst>
        </a:custGeom>
        <a:noFill xmlns:a="http://schemas.openxmlformats.org/drawingml/2006/main"/>
        <a:ln xmlns:a="http://schemas.openxmlformats.org/drawingml/2006/main" w="3175" cap="flat" cmpd="sng" algn="ctr">
          <a:solidFill>
            <a:srgbClr val="000000"/>
          </a:solidFill>
          <a:prstDash val="lg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rtlCol="0" anchor="ctr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0.82216</cdr:x>
      <cdr:y>0.15488</cdr:y>
    </cdr:from>
    <cdr:to>
      <cdr:x>0.96562</cdr:x>
      <cdr:y>0.33839</cdr:y>
    </cdr:to>
    <cdr:sp macro="" textlink="">
      <cdr:nvSpPr>
        <cdr:cNvPr id="19" name="Freihandform 18"/>
        <cdr:cNvSpPr/>
      </cdr:nvSpPr>
      <cdr:spPr bwMode="auto">
        <a:xfrm xmlns:a="http://schemas.openxmlformats.org/drawingml/2006/main">
          <a:off x="4711700" y="635000"/>
          <a:ext cx="822167" cy="736406"/>
        </a:xfrm>
        <a:custGeom xmlns:a="http://schemas.openxmlformats.org/drawingml/2006/main">
          <a:avLst/>
          <a:gdLst>
            <a:gd name="connsiteX0" fmla="*/ 105893 w 822167"/>
            <a:gd name="connsiteY0" fmla="*/ 678298 h 723706"/>
            <a:gd name="connsiteX1" fmla="*/ 67793 w 822167"/>
            <a:gd name="connsiteY1" fmla="*/ 668773 h 723706"/>
            <a:gd name="connsiteX2" fmla="*/ 39218 w 822167"/>
            <a:gd name="connsiteY2" fmla="*/ 649723 h 723706"/>
            <a:gd name="connsiteX3" fmla="*/ 34456 w 822167"/>
            <a:gd name="connsiteY3" fmla="*/ 635436 h 723706"/>
            <a:gd name="connsiteX4" fmla="*/ 24931 w 822167"/>
            <a:gd name="connsiteY4" fmla="*/ 621148 h 723706"/>
            <a:gd name="connsiteX5" fmla="*/ 15406 w 822167"/>
            <a:gd name="connsiteY5" fmla="*/ 592573 h 723706"/>
            <a:gd name="connsiteX6" fmla="*/ 10643 w 822167"/>
            <a:gd name="connsiteY6" fmla="*/ 578286 h 723706"/>
            <a:gd name="connsiteX7" fmla="*/ 24931 w 822167"/>
            <a:gd name="connsiteY7" fmla="*/ 349686 h 723706"/>
            <a:gd name="connsiteX8" fmla="*/ 43981 w 822167"/>
            <a:gd name="connsiteY8" fmla="*/ 306823 h 723706"/>
            <a:gd name="connsiteX9" fmla="*/ 58268 w 822167"/>
            <a:gd name="connsiteY9" fmla="*/ 278248 h 723706"/>
            <a:gd name="connsiteX10" fmla="*/ 67793 w 822167"/>
            <a:gd name="connsiteY10" fmla="*/ 249673 h 723706"/>
            <a:gd name="connsiteX11" fmla="*/ 72556 w 822167"/>
            <a:gd name="connsiteY11" fmla="*/ 235386 h 723706"/>
            <a:gd name="connsiteX12" fmla="*/ 96368 w 822167"/>
            <a:gd name="connsiteY12" fmla="*/ 206811 h 723706"/>
            <a:gd name="connsiteX13" fmla="*/ 105893 w 822167"/>
            <a:gd name="connsiteY13" fmla="*/ 192523 h 723706"/>
            <a:gd name="connsiteX14" fmla="*/ 120181 w 822167"/>
            <a:gd name="connsiteY14" fmla="*/ 163948 h 723706"/>
            <a:gd name="connsiteX15" fmla="*/ 134468 w 822167"/>
            <a:gd name="connsiteY15" fmla="*/ 154423 h 723706"/>
            <a:gd name="connsiteX16" fmla="*/ 158281 w 822167"/>
            <a:gd name="connsiteY16" fmla="*/ 135373 h 723706"/>
            <a:gd name="connsiteX17" fmla="*/ 172568 w 822167"/>
            <a:gd name="connsiteY17" fmla="*/ 121086 h 723706"/>
            <a:gd name="connsiteX18" fmla="*/ 201143 w 822167"/>
            <a:gd name="connsiteY18" fmla="*/ 106798 h 723706"/>
            <a:gd name="connsiteX19" fmla="*/ 215431 w 822167"/>
            <a:gd name="connsiteY19" fmla="*/ 97273 h 723706"/>
            <a:gd name="connsiteX20" fmla="*/ 244006 w 822167"/>
            <a:gd name="connsiteY20" fmla="*/ 87748 h 723706"/>
            <a:gd name="connsiteX21" fmla="*/ 258293 w 822167"/>
            <a:gd name="connsiteY21" fmla="*/ 82986 h 723706"/>
            <a:gd name="connsiteX22" fmla="*/ 301156 w 822167"/>
            <a:gd name="connsiteY22" fmla="*/ 63936 h 723706"/>
            <a:gd name="connsiteX23" fmla="*/ 315443 w 822167"/>
            <a:gd name="connsiteY23" fmla="*/ 59173 h 723706"/>
            <a:gd name="connsiteX24" fmla="*/ 329731 w 822167"/>
            <a:gd name="connsiteY24" fmla="*/ 54411 h 723706"/>
            <a:gd name="connsiteX25" fmla="*/ 344018 w 822167"/>
            <a:gd name="connsiteY25" fmla="*/ 44886 h 723706"/>
            <a:gd name="connsiteX26" fmla="*/ 372593 w 822167"/>
            <a:gd name="connsiteY26" fmla="*/ 35361 h 723706"/>
            <a:gd name="connsiteX27" fmla="*/ 386881 w 822167"/>
            <a:gd name="connsiteY27" fmla="*/ 30598 h 723706"/>
            <a:gd name="connsiteX28" fmla="*/ 429743 w 822167"/>
            <a:gd name="connsiteY28" fmla="*/ 16311 h 723706"/>
            <a:gd name="connsiteX29" fmla="*/ 453556 w 822167"/>
            <a:gd name="connsiteY29" fmla="*/ 11548 h 723706"/>
            <a:gd name="connsiteX30" fmla="*/ 524993 w 822167"/>
            <a:gd name="connsiteY30" fmla="*/ 2023 h 723706"/>
            <a:gd name="connsiteX31" fmla="*/ 686918 w 822167"/>
            <a:gd name="connsiteY31" fmla="*/ 11548 h 723706"/>
            <a:gd name="connsiteX32" fmla="*/ 720256 w 822167"/>
            <a:gd name="connsiteY32" fmla="*/ 21073 h 723706"/>
            <a:gd name="connsiteX33" fmla="*/ 739306 w 822167"/>
            <a:gd name="connsiteY33" fmla="*/ 25836 h 723706"/>
            <a:gd name="connsiteX34" fmla="*/ 767881 w 822167"/>
            <a:gd name="connsiteY34" fmla="*/ 35361 h 723706"/>
            <a:gd name="connsiteX35" fmla="*/ 786931 w 822167"/>
            <a:gd name="connsiteY35" fmla="*/ 63936 h 723706"/>
            <a:gd name="connsiteX36" fmla="*/ 791693 w 822167"/>
            <a:gd name="connsiteY36" fmla="*/ 78223 h 723706"/>
            <a:gd name="connsiteX37" fmla="*/ 801218 w 822167"/>
            <a:gd name="connsiteY37" fmla="*/ 92511 h 723706"/>
            <a:gd name="connsiteX38" fmla="*/ 810743 w 822167"/>
            <a:gd name="connsiteY38" fmla="*/ 121086 h 723706"/>
            <a:gd name="connsiteX39" fmla="*/ 810743 w 822167"/>
            <a:gd name="connsiteY39" fmla="*/ 578286 h 723706"/>
            <a:gd name="connsiteX40" fmla="*/ 805981 w 822167"/>
            <a:gd name="connsiteY40" fmla="*/ 597336 h 723706"/>
            <a:gd name="connsiteX41" fmla="*/ 786931 w 822167"/>
            <a:gd name="connsiteY41" fmla="*/ 640198 h 723706"/>
            <a:gd name="connsiteX42" fmla="*/ 772643 w 822167"/>
            <a:gd name="connsiteY42" fmla="*/ 644961 h 723706"/>
            <a:gd name="connsiteX43" fmla="*/ 729781 w 822167"/>
            <a:gd name="connsiteY43" fmla="*/ 668773 h 723706"/>
            <a:gd name="connsiteX44" fmla="*/ 686918 w 822167"/>
            <a:gd name="connsiteY44" fmla="*/ 687823 h 723706"/>
            <a:gd name="connsiteX45" fmla="*/ 672631 w 822167"/>
            <a:gd name="connsiteY45" fmla="*/ 692586 h 723706"/>
            <a:gd name="connsiteX46" fmla="*/ 658343 w 822167"/>
            <a:gd name="connsiteY46" fmla="*/ 697348 h 723706"/>
            <a:gd name="connsiteX47" fmla="*/ 439268 w 822167"/>
            <a:gd name="connsiteY47" fmla="*/ 706873 h 723706"/>
            <a:gd name="connsiteX48" fmla="*/ 215431 w 822167"/>
            <a:gd name="connsiteY48" fmla="*/ 702111 h 723706"/>
            <a:gd name="connsiteX49" fmla="*/ 186856 w 822167"/>
            <a:gd name="connsiteY49" fmla="*/ 692586 h 723706"/>
            <a:gd name="connsiteX50" fmla="*/ 96368 w 822167"/>
            <a:gd name="connsiteY50" fmla="*/ 678298 h 723706"/>
            <a:gd name="connsiteX51" fmla="*/ 105893 w 822167"/>
            <a:gd name="connsiteY51" fmla="*/ 678298 h 7237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</a:cxnLst>
          <a:rect l="l" t="t" r="r" b="b"/>
          <a:pathLst>
            <a:path w="822167" h="723706">
              <a:moveTo>
                <a:pt x="105893" y="678298"/>
              </a:moveTo>
              <a:cubicBezTo>
                <a:pt x="101131" y="676711"/>
                <a:pt x="76033" y="673351"/>
                <a:pt x="67793" y="668773"/>
              </a:cubicBezTo>
              <a:cubicBezTo>
                <a:pt x="57786" y="663214"/>
                <a:pt x="39218" y="649723"/>
                <a:pt x="39218" y="649723"/>
              </a:cubicBezTo>
              <a:cubicBezTo>
                <a:pt x="37631" y="644961"/>
                <a:pt x="36701" y="639926"/>
                <a:pt x="34456" y="635436"/>
              </a:cubicBezTo>
              <a:cubicBezTo>
                <a:pt x="31896" y="630316"/>
                <a:pt x="27256" y="626379"/>
                <a:pt x="24931" y="621148"/>
              </a:cubicBezTo>
              <a:cubicBezTo>
                <a:pt x="20853" y="611973"/>
                <a:pt x="18581" y="602098"/>
                <a:pt x="15406" y="592573"/>
              </a:cubicBezTo>
              <a:lnTo>
                <a:pt x="10643" y="578286"/>
              </a:lnTo>
              <a:cubicBezTo>
                <a:pt x="15733" y="374699"/>
                <a:pt x="0" y="449409"/>
                <a:pt x="24931" y="349686"/>
              </a:cubicBezTo>
              <a:cubicBezTo>
                <a:pt x="31732" y="322482"/>
                <a:pt x="31472" y="325588"/>
                <a:pt x="43981" y="306823"/>
              </a:cubicBezTo>
              <a:cubicBezTo>
                <a:pt x="61345" y="254726"/>
                <a:pt x="33652" y="333634"/>
                <a:pt x="58268" y="278248"/>
              </a:cubicBezTo>
              <a:cubicBezTo>
                <a:pt x="62346" y="269073"/>
                <a:pt x="64618" y="259198"/>
                <a:pt x="67793" y="249673"/>
              </a:cubicBezTo>
              <a:lnTo>
                <a:pt x="72556" y="235386"/>
              </a:lnTo>
              <a:cubicBezTo>
                <a:pt x="76499" y="223559"/>
                <a:pt x="88997" y="215656"/>
                <a:pt x="96368" y="206811"/>
              </a:cubicBezTo>
              <a:cubicBezTo>
                <a:pt x="100032" y="202414"/>
                <a:pt x="103333" y="197643"/>
                <a:pt x="105893" y="192523"/>
              </a:cubicBezTo>
              <a:cubicBezTo>
                <a:pt x="113639" y="177031"/>
                <a:pt x="106534" y="177596"/>
                <a:pt x="120181" y="163948"/>
              </a:cubicBezTo>
              <a:cubicBezTo>
                <a:pt x="124228" y="159901"/>
                <a:pt x="129706" y="157598"/>
                <a:pt x="134468" y="154423"/>
              </a:cubicBezTo>
              <a:cubicBezTo>
                <a:pt x="155770" y="122471"/>
                <a:pt x="130676" y="153776"/>
                <a:pt x="158281" y="135373"/>
              </a:cubicBezTo>
              <a:cubicBezTo>
                <a:pt x="163885" y="131637"/>
                <a:pt x="167394" y="125398"/>
                <a:pt x="172568" y="121086"/>
              </a:cubicBezTo>
              <a:cubicBezTo>
                <a:pt x="193039" y="104027"/>
                <a:pt x="179666" y="117537"/>
                <a:pt x="201143" y="106798"/>
              </a:cubicBezTo>
              <a:cubicBezTo>
                <a:pt x="206263" y="104238"/>
                <a:pt x="210200" y="99598"/>
                <a:pt x="215431" y="97273"/>
              </a:cubicBezTo>
              <a:cubicBezTo>
                <a:pt x="224606" y="93195"/>
                <a:pt x="234481" y="90923"/>
                <a:pt x="244006" y="87748"/>
              </a:cubicBezTo>
              <a:lnTo>
                <a:pt x="258293" y="82986"/>
              </a:lnTo>
              <a:cubicBezTo>
                <a:pt x="280936" y="67891"/>
                <a:pt x="267149" y="75272"/>
                <a:pt x="301156" y="63936"/>
              </a:cubicBezTo>
              <a:lnTo>
                <a:pt x="315443" y="59173"/>
              </a:lnTo>
              <a:lnTo>
                <a:pt x="329731" y="54411"/>
              </a:lnTo>
              <a:cubicBezTo>
                <a:pt x="334493" y="51236"/>
                <a:pt x="338788" y="47211"/>
                <a:pt x="344018" y="44886"/>
              </a:cubicBezTo>
              <a:cubicBezTo>
                <a:pt x="353193" y="40808"/>
                <a:pt x="363068" y="38536"/>
                <a:pt x="372593" y="35361"/>
              </a:cubicBezTo>
              <a:lnTo>
                <a:pt x="386881" y="30598"/>
              </a:lnTo>
              <a:lnTo>
                <a:pt x="429743" y="16311"/>
              </a:lnTo>
              <a:cubicBezTo>
                <a:pt x="437423" y="13751"/>
                <a:pt x="445592" y="12996"/>
                <a:pt x="453556" y="11548"/>
              </a:cubicBezTo>
              <a:cubicBezTo>
                <a:pt x="487138" y="5442"/>
                <a:pt x="486190" y="6335"/>
                <a:pt x="524993" y="2023"/>
              </a:cubicBezTo>
              <a:cubicBezTo>
                <a:pt x="600248" y="4711"/>
                <a:pt x="629177" y="0"/>
                <a:pt x="686918" y="11548"/>
              </a:cubicBezTo>
              <a:cubicBezTo>
                <a:pt x="711712" y="16507"/>
                <a:pt x="699088" y="15025"/>
                <a:pt x="720256" y="21073"/>
              </a:cubicBezTo>
              <a:cubicBezTo>
                <a:pt x="726550" y="22871"/>
                <a:pt x="733037" y="23955"/>
                <a:pt x="739306" y="25836"/>
              </a:cubicBezTo>
              <a:cubicBezTo>
                <a:pt x="748923" y="28721"/>
                <a:pt x="767881" y="35361"/>
                <a:pt x="767881" y="35361"/>
              </a:cubicBezTo>
              <a:cubicBezTo>
                <a:pt x="774231" y="44886"/>
                <a:pt x="783311" y="53076"/>
                <a:pt x="786931" y="63936"/>
              </a:cubicBezTo>
              <a:cubicBezTo>
                <a:pt x="788518" y="68698"/>
                <a:pt x="789448" y="73733"/>
                <a:pt x="791693" y="78223"/>
              </a:cubicBezTo>
              <a:cubicBezTo>
                <a:pt x="794253" y="83343"/>
                <a:pt x="798893" y="87280"/>
                <a:pt x="801218" y="92511"/>
              </a:cubicBezTo>
              <a:cubicBezTo>
                <a:pt x="805296" y="101686"/>
                <a:pt x="810743" y="121086"/>
                <a:pt x="810743" y="121086"/>
              </a:cubicBezTo>
              <a:cubicBezTo>
                <a:pt x="822167" y="315266"/>
                <a:pt x="819120" y="230633"/>
                <a:pt x="810743" y="578286"/>
              </a:cubicBezTo>
              <a:cubicBezTo>
                <a:pt x="810585" y="584829"/>
                <a:pt x="807862" y="591067"/>
                <a:pt x="805981" y="597336"/>
              </a:cubicBezTo>
              <a:cubicBezTo>
                <a:pt x="803453" y="605761"/>
                <a:pt x="797005" y="632139"/>
                <a:pt x="786931" y="640198"/>
              </a:cubicBezTo>
              <a:cubicBezTo>
                <a:pt x="783011" y="643334"/>
                <a:pt x="777032" y="642523"/>
                <a:pt x="772643" y="644961"/>
              </a:cubicBezTo>
              <a:cubicBezTo>
                <a:pt x="723518" y="672253"/>
                <a:pt x="762108" y="657998"/>
                <a:pt x="729781" y="668773"/>
              </a:cubicBezTo>
              <a:cubicBezTo>
                <a:pt x="707138" y="683868"/>
                <a:pt x="720925" y="676487"/>
                <a:pt x="686918" y="687823"/>
              </a:cubicBezTo>
              <a:lnTo>
                <a:pt x="672631" y="692586"/>
              </a:lnTo>
              <a:lnTo>
                <a:pt x="658343" y="697348"/>
              </a:lnTo>
              <a:cubicBezTo>
                <a:pt x="579268" y="723706"/>
                <a:pt x="649236" y="701991"/>
                <a:pt x="439268" y="706873"/>
              </a:cubicBezTo>
              <a:cubicBezTo>
                <a:pt x="364656" y="705286"/>
                <a:pt x="289941" y="706328"/>
                <a:pt x="215431" y="702111"/>
              </a:cubicBezTo>
              <a:cubicBezTo>
                <a:pt x="205407" y="701544"/>
                <a:pt x="196381" y="695761"/>
                <a:pt x="186856" y="692586"/>
              </a:cubicBezTo>
              <a:cubicBezTo>
                <a:pt x="163567" y="684823"/>
                <a:pt x="121195" y="680781"/>
                <a:pt x="96368" y="678298"/>
              </a:cubicBezTo>
              <a:cubicBezTo>
                <a:pt x="94789" y="678140"/>
                <a:pt x="110655" y="679885"/>
                <a:pt x="105893" y="678298"/>
              </a:cubicBezTo>
              <a:close/>
            </a:path>
          </a:pathLst>
        </a:custGeom>
        <a:noFill xmlns:a="http://schemas.openxmlformats.org/drawingml/2006/main"/>
        <a:ln xmlns:a="http://schemas.openxmlformats.org/drawingml/2006/main" w="3175" cap="flat" cmpd="sng" algn="ctr">
          <a:solidFill>
            <a:srgbClr val="000000"/>
          </a:solidFill>
          <a:prstDash val="sysDash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rtlCol="0" anchor="ctr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EOWISSENSCHAFTEN\Uni\a)%20PROMOTION%20%20%20%20%20%20%20%5b2012-2015%5d\2.%20DATA\1.%20EMP\Dabie%20all%20minerals\1.%20Mineralcalculation%20Dabie\GarnetCal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EOWISSENSCHAFTEN\Uni\a)%20PROMOTION%20%20%20%20%20%20%20%5b2012-2015%5d\2.%20DATA\1.%20EMP\Dabie%20all%20minerals\1.%20Mineralcalculation%20Dabie\MicaCal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EOWISSENSCHAFTEN\Uni\a)%20PROMOTION%20%20%20%20%20%20%20%5b2012-2015%5d\2.%20DATA\1.%20EMP\Dabie%20all%20minerals\1.%20Mineralcalculation%20Dabie\AmphiCal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-wt-ox"/>
      <sheetName val="TriPlot"/>
      <sheetName val="Garnets"/>
    </sheetNames>
    <sheetDataSet>
      <sheetData sheetId="0">
        <row r="1">
          <cell r="C1">
            <v>2</v>
          </cell>
        </row>
        <row r="2">
          <cell r="A2">
            <v>60.084299999999999</v>
          </cell>
          <cell r="B2">
            <v>61.978940000000001</v>
          </cell>
          <cell r="C2">
            <v>94.195999999999998</v>
          </cell>
          <cell r="D2">
            <v>79.865799999999993</v>
          </cell>
          <cell r="E2">
            <v>71.844399999999993</v>
          </cell>
          <cell r="F2">
            <v>101.96119999999999</v>
          </cell>
          <cell r="G2">
            <v>40.304400000000001</v>
          </cell>
          <cell r="H2">
            <v>56.077400000000004</v>
          </cell>
          <cell r="I2">
            <v>151.99020000000002</v>
          </cell>
          <cell r="J2">
            <v>70.937399999999997</v>
          </cell>
          <cell r="K2">
            <v>74.692400000000006</v>
          </cell>
        </row>
      </sheetData>
      <sheetData sheetId="1">
        <row r="2">
          <cell r="A2">
            <v>60.084299999999999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t-wt-ox"/>
      <sheetName val="Tabelle1"/>
    </sheetNames>
    <sheetDataSet>
      <sheetData sheetId="0">
        <row r="2">
          <cell r="A2">
            <v>60.084299999999999</v>
          </cell>
          <cell r="B2">
            <v>61.978940000000001</v>
          </cell>
          <cell r="C2">
            <v>94.195999999999998</v>
          </cell>
          <cell r="D2">
            <v>79.865799999999993</v>
          </cell>
          <cell r="E2">
            <v>71.844399999999993</v>
          </cell>
          <cell r="F2">
            <v>101.96119999999999</v>
          </cell>
          <cell r="G2">
            <v>40.304400000000001</v>
          </cell>
          <cell r="H2">
            <v>56.077400000000004</v>
          </cell>
          <cell r="I2">
            <v>151.99020000000002</v>
          </cell>
          <cell r="J2">
            <v>70.937399999999997</v>
          </cell>
          <cell r="K2">
            <v>74.692400000000006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mpIMA9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100"/>
  <sheetViews>
    <sheetView showZeros="0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G12" sqref="BG12"/>
    </sheetView>
  </sheetViews>
  <sheetFormatPr baseColWidth="10" defaultRowHeight="15"/>
  <cols>
    <col min="1" max="1" width="11.28515625" style="1" customWidth="1"/>
    <col min="2" max="2" width="17.140625" style="1" bestFit="1" customWidth="1"/>
    <col min="3" max="53" width="7.28515625" style="1" customWidth="1"/>
    <col min="54" max="54" width="7.28515625" style="16" customWidth="1"/>
    <col min="55" max="69" width="7.28515625" style="1" customWidth="1"/>
    <col min="70" max="75" width="7.42578125" style="1" customWidth="1"/>
    <col min="76" max="76" width="11.42578125" style="1"/>
  </cols>
  <sheetData>
    <row r="1" spans="1:80" ht="18">
      <c r="C1" s="1">
        <v>2</v>
      </c>
      <c r="D1" s="1">
        <v>1</v>
      </c>
      <c r="E1" s="1">
        <v>1</v>
      </c>
      <c r="F1" s="1">
        <v>2</v>
      </c>
      <c r="G1" s="1">
        <v>1</v>
      </c>
      <c r="H1" s="1">
        <v>3</v>
      </c>
      <c r="I1" s="1">
        <v>1</v>
      </c>
      <c r="J1" s="1">
        <v>1</v>
      </c>
      <c r="K1" s="1">
        <v>3</v>
      </c>
      <c r="L1" s="1">
        <v>1</v>
      </c>
      <c r="M1" s="1">
        <v>1</v>
      </c>
      <c r="N1" s="1">
        <v>1</v>
      </c>
      <c r="P1" s="1" t="s">
        <v>158</v>
      </c>
      <c r="AC1" s="1">
        <v>0.5</v>
      </c>
      <c r="AD1" s="1">
        <v>2</v>
      </c>
      <c r="AE1" s="1">
        <v>2</v>
      </c>
      <c r="AF1" s="1">
        <v>0.5</v>
      </c>
      <c r="AG1" s="1">
        <v>1</v>
      </c>
      <c r="AH1" s="10">
        <v>0.66666666666666663</v>
      </c>
      <c r="AI1" s="11">
        <v>1</v>
      </c>
      <c r="AJ1" s="11">
        <v>1</v>
      </c>
      <c r="AK1" s="10">
        <v>0.66666666666666663</v>
      </c>
      <c r="AL1" s="1">
        <v>1</v>
      </c>
      <c r="AM1" s="1">
        <v>1</v>
      </c>
      <c r="AO1" s="1" t="s">
        <v>157</v>
      </c>
      <c r="AP1" s="1" t="s">
        <v>156</v>
      </c>
      <c r="AQ1" s="1" t="s">
        <v>155</v>
      </c>
      <c r="BB1" s="32" t="s">
        <v>154</v>
      </c>
      <c r="BC1" s="33"/>
      <c r="BD1" s="33"/>
      <c r="BF1" s="1" t="s">
        <v>159</v>
      </c>
      <c r="BS1" s="1" t="s">
        <v>153</v>
      </c>
      <c r="BT1" s="1" t="s">
        <v>152</v>
      </c>
      <c r="BU1" s="1" t="s">
        <v>151</v>
      </c>
      <c r="BV1" s="1" t="s">
        <v>150</v>
      </c>
      <c r="BW1" s="1" t="s">
        <v>149</v>
      </c>
      <c r="BX1" s="1" t="s">
        <v>148</v>
      </c>
      <c r="BY1" s="7"/>
      <c r="BZ1" t="s">
        <v>147</v>
      </c>
    </row>
    <row r="2" spans="1:80">
      <c r="C2" s="12" t="s">
        <v>0</v>
      </c>
      <c r="D2" s="12" t="s">
        <v>1</v>
      </c>
      <c r="E2" s="12" t="s">
        <v>2</v>
      </c>
      <c r="F2" s="12" t="s">
        <v>3</v>
      </c>
      <c r="G2" s="12" t="s">
        <v>4</v>
      </c>
      <c r="H2" s="12" t="s">
        <v>5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145</v>
      </c>
      <c r="O2" s="12" t="s">
        <v>146</v>
      </c>
      <c r="P2" s="12" t="s">
        <v>141</v>
      </c>
      <c r="Q2" s="12" t="s">
        <v>140</v>
      </c>
      <c r="R2" s="12" t="s">
        <v>139</v>
      </c>
      <c r="S2" s="12" t="s">
        <v>138</v>
      </c>
      <c r="T2" s="12" t="s">
        <v>121</v>
      </c>
      <c r="U2" s="12" t="s">
        <v>137</v>
      </c>
      <c r="V2" s="12" t="s">
        <v>136</v>
      </c>
      <c r="W2" s="12" t="s">
        <v>135</v>
      </c>
      <c r="X2" s="12" t="s">
        <v>134</v>
      </c>
      <c r="Y2" s="12" t="s">
        <v>133</v>
      </c>
      <c r="Z2" s="12" t="s">
        <v>132</v>
      </c>
      <c r="AA2" s="12" t="s">
        <v>145</v>
      </c>
      <c r="AB2" s="12" t="s">
        <v>144</v>
      </c>
      <c r="AC2" s="12" t="s">
        <v>141</v>
      </c>
      <c r="AD2" s="12" t="s">
        <v>140</v>
      </c>
      <c r="AE2" s="12" t="s">
        <v>139</v>
      </c>
      <c r="AF2" s="12" t="s">
        <v>138</v>
      </c>
      <c r="AG2" s="12" t="s">
        <v>121</v>
      </c>
      <c r="AH2" s="12" t="s">
        <v>137</v>
      </c>
      <c r="AI2" s="12" t="s">
        <v>136</v>
      </c>
      <c r="AJ2" s="12" t="s">
        <v>135</v>
      </c>
      <c r="AK2" s="12" t="s">
        <v>134</v>
      </c>
      <c r="AL2" s="12" t="s">
        <v>133</v>
      </c>
      <c r="AM2" s="12" t="s">
        <v>132</v>
      </c>
      <c r="AN2" s="12" t="s">
        <v>143</v>
      </c>
      <c r="AO2" s="12" t="s">
        <v>142</v>
      </c>
      <c r="AP2" s="12"/>
      <c r="AQ2" s="12" t="s">
        <v>141</v>
      </c>
      <c r="AR2" s="12" t="s">
        <v>140</v>
      </c>
      <c r="AS2" s="12" t="s">
        <v>139</v>
      </c>
      <c r="AT2" s="12" t="s">
        <v>138</v>
      </c>
      <c r="AU2" s="12" t="s">
        <v>121</v>
      </c>
      <c r="AV2" s="12" t="s">
        <v>137</v>
      </c>
      <c r="AW2" s="12" t="s">
        <v>136</v>
      </c>
      <c r="AX2" s="12" t="s">
        <v>135</v>
      </c>
      <c r="AY2" s="12" t="s">
        <v>134</v>
      </c>
      <c r="AZ2" s="12" t="s">
        <v>133</v>
      </c>
      <c r="BA2" s="12" t="s">
        <v>132</v>
      </c>
      <c r="BB2" s="13" t="s">
        <v>131</v>
      </c>
      <c r="BC2" s="12" t="s">
        <v>130</v>
      </c>
      <c r="BD2" s="12" t="s">
        <v>129</v>
      </c>
      <c r="BE2" s="12" t="s">
        <v>128</v>
      </c>
      <c r="BF2" s="12" t="s">
        <v>127</v>
      </c>
      <c r="BG2" s="12" t="s">
        <v>120</v>
      </c>
      <c r="BH2" s="12" t="s">
        <v>126</v>
      </c>
      <c r="BI2" s="12" t="s">
        <v>125</v>
      </c>
      <c r="BJ2" s="12" t="s">
        <v>124</v>
      </c>
      <c r="BK2" s="12" t="s">
        <v>123</v>
      </c>
      <c r="BL2" s="12" t="s">
        <v>122</v>
      </c>
      <c r="BM2" s="12" t="s">
        <v>121</v>
      </c>
      <c r="BN2" s="12" t="s">
        <v>120</v>
      </c>
      <c r="BO2" s="12" t="s">
        <v>119</v>
      </c>
      <c r="BP2" s="12" t="s">
        <v>118</v>
      </c>
      <c r="BQ2" s="12" t="s">
        <v>117</v>
      </c>
      <c r="BS2" s="12" t="s">
        <v>116</v>
      </c>
      <c r="BT2" s="12" t="s">
        <v>115</v>
      </c>
      <c r="BU2" s="12" t="s">
        <v>114</v>
      </c>
      <c r="BV2" s="12" t="s">
        <v>113</v>
      </c>
      <c r="BW2" s="12" t="s">
        <v>112</v>
      </c>
      <c r="BX2" s="12" t="s">
        <v>111</v>
      </c>
      <c r="BY2" s="8"/>
      <c r="BZ2" t="s">
        <v>109</v>
      </c>
      <c r="CB2" t="s">
        <v>108</v>
      </c>
    </row>
    <row r="3" spans="1:80">
      <c r="A3" s="1">
        <v>15</v>
      </c>
      <c r="B3" s="1" t="s">
        <v>11</v>
      </c>
      <c r="C3" s="14">
        <v>39.36</v>
      </c>
      <c r="D3" s="14">
        <v>0</v>
      </c>
      <c r="E3" s="14">
        <v>0</v>
      </c>
      <c r="F3" s="14">
        <v>0</v>
      </c>
      <c r="G3" s="14">
        <v>23.01</v>
      </c>
      <c r="H3" s="14">
        <v>21.73</v>
      </c>
      <c r="I3" s="14">
        <v>7.69</v>
      </c>
      <c r="J3" s="14">
        <v>8.3000000000000007</v>
      </c>
      <c r="K3" s="14">
        <v>0</v>
      </c>
      <c r="L3" s="14">
        <v>0.37330000000000002</v>
      </c>
      <c r="M3" s="14">
        <v>0</v>
      </c>
      <c r="N3" s="6">
        <f>SUM(C3:M3)</f>
        <v>100.4633</v>
      </c>
      <c r="O3" s="1">
        <v>12</v>
      </c>
      <c r="P3" s="6">
        <f>C3/'[1]at-wt-ox'!A$2*garnet!C$1</f>
        <v>1.3101592262870667</v>
      </c>
      <c r="Q3" s="6">
        <f>D3/'[1]at-wt-ox'!B$2*garnet!D$1</f>
        <v>0</v>
      </c>
      <c r="R3" s="6">
        <f>E3/'[1]at-wt-ox'!C$2*garnet!E$1</f>
        <v>0</v>
      </c>
      <c r="S3" s="6">
        <f>F3/'[1]at-wt-ox'!D$2*garnet!F$1</f>
        <v>0</v>
      </c>
      <c r="T3" s="6">
        <f>G3/'[1]at-wt-ox'!E$2*garnet!G$1</f>
        <v>0.32027548424094299</v>
      </c>
      <c r="U3" s="6">
        <f>H3/'[1]at-wt-ox'!F$2*garnet!H$1</f>
        <v>0.63936085491343775</v>
      </c>
      <c r="V3" s="6">
        <f>I3/'[1]at-wt-ox'!G$2*garnet!I$1</f>
        <v>0.19079802701442028</v>
      </c>
      <c r="W3" s="6">
        <f>J3/'[1]at-wt-ox'!H$2*garnet!J$1</f>
        <v>0.14800971514371208</v>
      </c>
      <c r="X3" s="6">
        <f>K3/'[1]at-wt-ox'!I$2*garnet!K$1</f>
        <v>0</v>
      </c>
      <c r="Y3" s="6">
        <f>L3/'[1]at-wt-ox'!J$2*garnet!L$1</f>
        <v>5.2623862729674342E-3</v>
      </c>
      <c r="Z3" s="6">
        <f>M3/'[1]at-wt-ox'!K$2*garnet!M$1</f>
        <v>0</v>
      </c>
      <c r="AA3" s="6">
        <f>SUM(P3:Z3)</f>
        <v>2.6138656938725475</v>
      </c>
      <c r="AB3" s="6">
        <f>O3/AA3</f>
        <v>4.5909015249446563</v>
      </c>
      <c r="AC3" s="6">
        <f>P3*$AB3*AC$1</f>
        <v>3.007405994940803</v>
      </c>
      <c r="AD3" s="6">
        <f>Q3*$AB3*AD$1</f>
        <v>0</v>
      </c>
      <c r="AE3" s="6">
        <f>R3*$AB3*AE$1</f>
        <v>0</v>
      </c>
      <c r="AF3" s="6">
        <f>S3*$AB3*AF$1</f>
        <v>0</v>
      </c>
      <c r="AG3" s="6">
        <f>T3*$AB3*AG$1</f>
        <v>1.4703532090041334</v>
      </c>
      <c r="AH3" s="6">
        <f>U3*$AB3*AH$1</f>
        <v>1.9568284825413471</v>
      </c>
      <c r="AI3" s="6">
        <f>V3*$AB3*AI$1</f>
        <v>0.87593495317693382</v>
      </c>
      <c r="AJ3" s="6">
        <f>W3*$AB3*AJ$1</f>
        <v>0.67949802695989203</v>
      </c>
      <c r="AK3" s="6">
        <f>X3*$AB3*AK$1</f>
        <v>0</v>
      </c>
      <c r="AL3" s="6">
        <f>Y3*$AB3*AL$1</f>
        <v>2.415909716541402E-2</v>
      </c>
      <c r="AM3" s="6">
        <f>Z3*$AB3*AM$1</f>
        <v>0</v>
      </c>
      <c r="AN3" s="6">
        <f>SUM(AC3:AM3)</f>
        <v>8.0141797637885226</v>
      </c>
      <c r="AO3" s="6">
        <f>AN3*24/8-24</f>
        <v>4.2539291365567777E-2</v>
      </c>
      <c r="AP3" s="6">
        <f>AG3-AO3</f>
        <v>1.4278139176385656</v>
      </c>
      <c r="AQ3" s="6">
        <f>AC3/$AN3*8</f>
        <v>3.0020848881174782</v>
      </c>
      <c r="AR3" s="6">
        <f>AD3/$AN3*8</f>
        <v>0</v>
      </c>
      <c r="AS3" s="6">
        <f>AE3/$AN3*8</f>
        <v>0</v>
      </c>
      <c r="AT3" s="6">
        <f>AF3/$AN3*8</f>
        <v>0</v>
      </c>
      <c r="AU3" s="6">
        <f>AG3/$AN3*8</f>
        <v>1.4677516625197906</v>
      </c>
      <c r="AV3" s="6">
        <f>AH3/$AN3*8</f>
        <v>1.9533661986302144</v>
      </c>
      <c r="AW3" s="6">
        <f>AI3/$AN3*8</f>
        <v>0.87438513134909301</v>
      </c>
      <c r="AX3" s="6">
        <f>AJ3/$AN3*8</f>
        <v>0.67829576773922995</v>
      </c>
      <c r="AY3" s="6">
        <f>AK3/$AN3*8</f>
        <v>0</v>
      </c>
      <c r="AZ3" s="6">
        <f>AL3/$AN3*8</f>
        <v>2.4116351644194567E-2</v>
      </c>
      <c r="BA3" s="6">
        <f>AM3/$AN3*8</f>
        <v>0</v>
      </c>
      <c r="BB3" s="4">
        <f>AQ3</f>
        <v>3.0020848881174782</v>
      </c>
      <c r="BC3" s="4">
        <f>IF(3-BB3&gt;AV3,AV3,3-BB3)</f>
        <v>-2.0848881174782008E-3</v>
      </c>
      <c r="BD3" s="6">
        <f>SUM(BB3:BC3)</f>
        <v>3</v>
      </c>
      <c r="BE3" s="6">
        <f>AV3-BC3</f>
        <v>1.9554510867476926</v>
      </c>
      <c r="BF3" s="6">
        <f>AY3</f>
        <v>0</v>
      </c>
      <c r="BG3" s="6">
        <f>IF(2-(BE3+AY3+AT3)&gt;AO3,AO3,2-(BE3+AY3+AT3))</f>
        <v>4.2539291365567777E-2</v>
      </c>
      <c r="BH3" s="6">
        <f>AT3</f>
        <v>0</v>
      </c>
      <c r="BI3" s="6">
        <f>SUM(BE3:BH3)</f>
        <v>1.9979903781132604</v>
      </c>
      <c r="BJ3" s="6">
        <f>AI3/AN3*8</f>
        <v>0.87438513134909301</v>
      </c>
      <c r="BK3" s="6">
        <f>AJ3/AN3*8</f>
        <v>0.67829576773922995</v>
      </c>
      <c r="BL3" s="6">
        <f>AL3/AN3*8</f>
        <v>2.4116351644194567E-2</v>
      </c>
      <c r="BM3" s="6">
        <f>AP3/AN3*8</f>
        <v>1.425287637384963</v>
      </c>
      <c r="BN3" s="6">
        <f>AO3-BG3</f>
        <v>0</v>
      </c>
      <c r="BO3" s="6">
        <f>AE3/AN3*8</f>
        <v>0</v>
      </c>
      <c r="BP3" s="6">
        <f>AD3/AN3*8</f>
        <v>0</v>
      </c>
      <c r="BQ3" s="6">
        <f>SUM(BJ3:BP3)</f>
        <v>3.0020848881174804</v>
      </c>
      <c r="BS3" s="4">
        <f>BJ3/(BJ3+BM3+BK3+BL3)*100</f>
        <v>29.125929610118202</v>
      </c>
      <c r="BT3" s="4">
        <f>BM3/(BJ3+BM3+BK3+BL3)*100</f>
        <v>47.47659345098397</v>
      </c>
      <c r="BU3" s="4">
        <f>BL3/(BJ3+BM3+BK3+BL3)*100</f>
        <v>0.80332011062209596</v>
      </c>
      <c r="BV3" s="6">
        <f>BK3/(BK3+BL3+BJ3+BM3)*100</f>
        <v>22.594156828275743</v>
      </c>
      <c r="BW3" s="6">
        <f>BT3+BU3</f>
        <v>48.279913561606065</v>
      </c>
      <c r="BX3" s="15">
        <f>BN3/BE3*BV3</f>
        <v>0</v>
      </c>
      <c r="BY3" s="2"/>
    </row>
    <row r="4" spans="1:80">
      <c r="A4" s="1">
        <v>16</v>
      </c>
      <c r="B4" s="1" t="s">
        <v>13</v>
      </c>
      <c r="C4" s="14">
        <v>39.270000000000003</v>
      </c>
      <c r="D4" s="14">
        <v>0</v>
      </c>
      <c r="E4" s="14">
        <v>3.1399999999999997E-2</v>
      </c>
      <c r="F4" s="14">
        <v>0</v>
      </c>
      <c r="G4" s="14">
        <v>23.14</v>
      </c>
      <c r="H4" s="14">
        <v>21.92</v>
      </c>
      <c r="I4" s="14">
        <v>7.8</v>
      </c>
      <c r="J4" s="14">
        <v>8.4</v>
      </c>
      <c r="K4" s="14">
        <v>0</v>
      </c>
      <c r="L4" s="14">
        <v>0.40510000000000002</v>
      </c>
      <c r="M4" s="14">
        <v>0</v>
      </c>
      <c r="N4" s="6">
        <f>SUM(C4:M4)</f>
        <v>100.96650000000001</v>
      </c>
      <c r="O4" s="1">
        <v>12</v>
      </c>
      <c r="P4" s="6">
        <f>C4/'[1]at-wt-ox'!A$2*garnet!C$1</f>
        <v>1.3071634353733006</v>
      </c>
      <c r="Q4" s="6">
        <f>D4/'[1]at-wt-ox'!B$2*garnet!D$1</f>
        <v>0</v>
      </c>
      <c r="R4" s="6">
        <f>E4/'[1]at-wt-ox'!C$2*garnet!E$1</f>
        <v>3.3334748821606009E-4</v>
      </c>
      <c r="S4" s="6">
        <f>F4/'[1]at-wt-ox'!D$2*garnet!F$1</f>
        <v>0</v>
      </c>
      <c r="T4" s="6">
        <f>G4/'[1]at-wt-ox'!E$2*garnet!G$1</f>
        <v>0.32208495025360367</v>
      </c>
      <c r="U4" s="6">
        <f>H4/'[1]at-wt-ox'!F$2*garnet!H$1</f>
        <v>0.64495121673734723</v>
      </c>
      <c r="V4" s="6">
        <f>I4/'[1]at-wt-ox'!G$2*garnet!I$1</f>
        <v>0.19352725756989311</v>
      </c>
      <c r="W4" s="6">
        <f>J4/'[1]at-wt-ox'!H$2*garnet!J$1</f>
        <v>0.14979296472375681</v>
      </c>
      <c r="X4" s="6">
        <f>K4/'[1]at-wt-ox'!I$2*garnet!K$1</f>
        <v>0</v>
      </c>
      <c r="Y4" s="6">
        <f>L4/'[1]at-wt-ox'!J$2*garnet!L$1</f>
        <v>5.7106688432336117E-3</v>
      </c>
      <c r="Z4" s="6">
        <f>M4/'[1]at-wt-ox'!K$2*garnet!M$1</f>
        <v>0</v>
      </c>
      <c r="AA4" s="6">
        <f>SUM(P4:Z4)</f>
        <v>2.6235638409893509</v>
      </c>
      <c r="AB4" s="6">
        <f>O4/AA4</f>
        <v>4.5739310065634911</v>
      </c>
      <c r="AC4" s="6">
        <f>P4*$AB4*AC$1</f>
        <v>2.9894376838499959</v>
      </c>
      <c r="AD4" s="6">
        <f>Q4*$AB4*AD$1</f>
        <v>0</v>
      </c>
      <c r="AE4" s="6">
        <f>R4*$AB4*AE$1</f>
        <v>3.0494168246229902E-3</v>
      </c>
      <c r="AF4" s="6">
        <f>S4*$AB4*AF$1</f>
        <v>0</v>
      </c>
      <c r="AG4" s="6">
        <f>T4*$AB4*AG$1</f>
        <v>1.4731943407124175</v>
      </c>
      <c r="AH4" s="6">
        <f>U4*$AB4*AH$1</f>
        <v>1.9666415786372018</v>
      </c>
      <c r="AI4" s="6">
        <f>V4*$AB4*AI$1</f>
        <v>0.88518032401413316</v>
      </c>
      <c r="AJ4" s="6">
        <f>W4*$AB4*AJ$1</f>
        <v>0.68514268591506244</v>
      </c>
      <c r="AK4" s="6">
        <f>X4*$AB4*AK$1</f>
        <v>0</v>
      </c>
      <c r="AL4" s="6">
        <f>Y4*$AB4*AL$1</f>
        <v>2.6120205290282281E-2</v>
      </c>
      <c r="AM4" s="6">
        <f>Z4*$AB4*AM$1</f>
        <v>0</v>
      </c>
      <c r="AN4" s="6">
        <f>SUM(AC4:AM4)</f>
        <v>8.028766235243717</v>
      </c>
      <c r="AO4" s="6">
        <f>AN4*24/8-24</f>
        <v>8.6298705731152836E-2</v>
      </c>
      <c r="AP4" s="6">
        <f>AG4-AO4</f>
        <v>1.3868956349812647</v>
      </c>
      <c r="AQ4" s="6">
        <f>AC4/$AN4*8</f>
        <v>2.9787268392269985</v>
      </c>
      <c r="AR4" s="6">
        <f>AD4/$AN4*8</f>
        <v>0</v>
      </c>
      <c r="AS4" s="6">
        <f>AE4/$AN4*8</f>
        <v>3.0384910809703493E-3</v>
      </c>
      <c r="AT4" s="6">
        <f>AF4/$AN4*8</f>
        <v>0</v>
      </c>
      <c r="AU4" s="6">
        <f>AG4/$AN4*8</f>
        <v>1.467916038452399</v>
      </c>
      <c r="AV4" s="6">
        <f>AH4/$AN4*8</f>
        <v>1.9595953061921509</v>
      </c>
      <c r="AW4" s="6">
        <f>AI4/$AN4*8</f>
        <v>0.88200881488214167</v>
      </c>
      <c r="AX4" s="6">
        <f>AJ4/$AN4*8</f>
        <v>0.68268789085675963</v>
      </c>
      <c r="AY4" s="6">
        <f>AK4/$AN4*8</f>
        <v>0</v>
      </c>
      <c r="AZ4" s="6">
        <f>AL4/$AN4*8</f>
        <v>2.6026619308578625E-2</v>
      </c>
      <c r="BA4" s="6">
        <f>AM4/$AN4*8</f>
        <v>0</v>
      </c>
      <c r="BB4" s="4">
        <f>AQ4</f>
        <v>2.9787268392269985</v>
      </c>
      <c r="BC4" s="4">
        <f>IF(3-BB4&gt;AV4,AV4,3-BB4)</f>
        <v>2.1273160773001454E-2</v>
      </c>
      <c r="BD4" s="6">
        <f>SUM(BB4:BC4)</f>
        <v>3</v>
      </c>
      <c r="BE4" s="6">
        <f>AV4-BC4</f>
        <v>1.9383221454191495</v>
      </c>
      <c r="BF4" s="6">
        <f>AY4</f>
        <v>0</v>
      </c>
      <c r="BG4" s="6">
        <f>IF(2-(BE4+AY4+AT4)&gt;AO4,AO4,2-(BE4+AY4+AT4))</f>
        <v>6.1677854580850511E-2</v>
      </c>
      <c r="BH4" s="6">
        <f>AT4</f>
        <v>0</v>
      </c>
      <c r="BI4" s="6">
        <f>SUM(BE4:BH4)</f>
        <v>2</v>
      </c>
      <c r="BJ4" s="6">
        <f>AI4/AN4*8</f>
        <v>0.88200881488214167</v>
      </c>
      <c r="BK4" s="6">
        <f>AJ4/AN4*8</f>
        <v>0.68268789085675963</v>
      </c>
      <c r="BL4" s="6">
        <f>AL4/AN4*8</f>
        <v>2.6026619308578625E-2</v>
      </c>
      <c r="BM4" s="6">
        <f>AP4/AN4*8</f>
        <v>1.3819265320175707</v>
      </c>
      <c r="BN4" s="6">
        <f>AO4-BG4</f>
        <v>2.4620851150302325E-2</v>
      </c>
      <c r="BO4" s="6">
        <f>AE4/AN4*8</f>
        <v>3.0384910809703493E-3</v>
      </c>
      <c r="BP4" s="6">
        <f>AD4/AN4*8</f>
        <v>0</v>
      </c>
      <c r="BQ4" s="6">
        <f>SUM(BJ4:BP4)</f>
        <v>3.0003091992963231</v>
      </c>
      <c r="BS4" s="4">
        <f>BJ4/(BJ4+BM4+BK4+BL4)*100</f>
        <v>29.670793981534189</v>
      </c>
      <c r="BT4" s="4">
        <f>BM4/(BJ4+BM4+BK4+BL4)*100</f>
        <v>46.488035875909418</v>
      </c>
      <c r="BU4" s="4">
        <f>BL4/(BJ4+BM4+BK4+BL4)*100</f>
        <v>0.87553598842869307</v>
      </c>
      <c r="BV4" s="6">
        <f>BK4/(BK4+BL4+BJ4+BM4)*100</f>
        <v>22.965634154127702</v>
      </c>
      <c r="BW4" s="6">
        <f>BT4+BU4</f>
        <v>47.363571864338113</v>
      </c>
      <c r="BX4" s="15">
        <f>BN4/BE4*BV4</f>
        <v>0.29171284113807933</v>
      </c>
      <c r="BY4" s="2"/>
    </row>
    <row r="5" spans="1:80">
      <c r="A5" s="1">
        <v>17</v>
      </c>
      <c r="B5" s="1" t="s">
        <v>14</v>
      </c>
      <c r="C5" s="14">
        <v>39.29</v>
      </c>
      <c r="D5" s="14">
        <v>0</v>
      </c>
      <c r="E5" s="14">
        <v>0</v>
      </c>
      <c r="F5" s="14">
        <v>0</v>
      </c>
      <c r="G5" s="14">
        <v>24.61</v>
      </c>
      <c r="H5" s="14">
        <v>22.07</v>
      </c>
      <c r="I5" s="14">
        <v>8.59</v>
      </c>
      <c r="J5" s="14">
        <v>6.12</v>
      </c>
      <c r="K5" s="14">
        <v>0</v>
      </c>
      <c r="L5" s="14">
        <v>0.34610000000000002</v>
      </c>
      <c r="M5" s="14">
        <v>0</v>
      </c>
      <c r="N5" s="6">
        <f>SUM(C5:M5)</f>
        <v>101.02610000000001</v>
      </c>
      <c r="O5" s="1">
        <v>12</v>
      </c>
      <c r="P5" s="6">
        <f>C5/'[1]at-wt-ox'!A$2*garnet!C$1</f>
        <v>1.3078291666874708</v>
      </c>
      <c r="Q5" s="6">
        <f>D5/'[1]at-wt-ox'!B$2*garnet!D$1</f>
        <v>0</v>
      </c>
      <c r="R5" s="6">
        <f>E5/'[1]at-wt-ox'!C$2*garnet!E$1</f>
        <v>0</v>
      </c>
      <c r="S5" s="6">
        <f>F5/'[1]at-wt-ox'!D$2*garnet!F$1</f>
        <v>0</v>
      </c>
      <c r="T5" s="6">
        <f>G5/'[1]at-wt-ox'!E$2*garnet!G$1</f>
        <v>0.34254583516599763</v>
      </c>
      <c r="U5" s="6">
        <f>H5/'[1]at-wt-ox'!F$2*garnet!H$1</f>
        <v>0.64936466028253892</v>
      </c>
      <c r="V5" s="6">
        <f>I5/'[1]at-wt-ox'!G$2*garnet!I$1</f>
        <v>0.21312809519556178</v>
      </c>
      <c r="W5" s="6">
        <f>J5/'[1]at-wt-ox'!H$2*garnet!J$1</f>
        <v>0.1091348742987371</v>
      </c>
      <c r="X5" s="6">
        <f>K5/'[1]at-wt-ox'!I$2*garnet!K$1</f>
        <v>0</v>
      </c>
      <c r="Y5" s="6">
        <f>L5/'[1]at-wt-ox'!J$2*garnet!L$1</f>
        <v>4.8789496090919605E-3</v>
      </c>
      <c r="Z5" s="6">
        <f>M5/'[1]at-wt-ox'!K$2*garnet!M$1</f>
        <v>0</v>
      </c>
      <c r="AA5" s="6">
        <f>SUM(P5:Z5)</f>
        <v>2.626881581239398</v>
      </c>
      <c r="AB5" s="6">
        <f>O5/AA5</f>
        <v>4.5681541511811279</v>
      </c>
      <c r="AC5" s="6">
        <f>P5*$AB5*AC$1</f>
        <v>2.9871826184195625</v>
      </c>
      <c r="AD5" s="6">
        <f>Q5*$AB5*AD$1</f>
        <v>0</v>
      </c>
      <c r="AE5" s="6">
        <f>R5*$AB5*AE$1</f>
        <v>0</v>
      </c>
      <c r="AF5" s="6">
        <f>S5*$AB5*AF$1</f>
        <v>0</v>
      </c>
      <c r="AG5" s="6">
        <f>T5*$AB5*AG$1</f>
        <v>1.5648021788833584</v>
      </c>
      <c r="AH5" s="6">
        <f>U5*$AB5*AH$1</f>
        <v>1.9775985790000021</v>
      </c>
      <c r="AI5" s="6">
        <f>V5*$AB5*AI$1</f>
        <v>0.97360199280093218</v>
      </c>
      <c r="AJ5" s="6">
        <f>W5*$AB5*AJ$1</f>
        <v>0.49854492906640646</v>
      </c>
      <c r="AK5" s="6">
        <f>X5*$AB5*AK$1</f>
        <v>0</v>
      </c>
      <c r="AL5" s="6">
        <f>Y5*$AB5*AL$1</f>
        <v>2.2287793910176979E-2</v>
      </c>
      <c r="AM5" s="6">
        <f>Z5*$AB5*AM$1</f>
        <v>0</v>
      </c>
      <c r="AN5" s="6">
        <f>SUM(AC5:AM5)</f>
        <v>8.0240180920804391</v>
      </c>
      <c r="AO5" s="6">
        <f>AN5*24/8-24</f>
        <v>7.2054276241317439E-2</v>
      </c>
      <c r="AP5" s="6">
        <f>AG5-AO5</f>
        <v>1.4927479026420409</v>
      </c>
      <c r="AQ5" s="6">
        <f>AC5/$AN5*8</f>
        <v>2.9782411596183791</v>
      </c>
      <c r="AR5" s="6">
        <f>AD5/$AN5*8</f>
        <v>0</v>
      </c>
      <c r="AS5" s="6">
        <f>AE5/$AN5*8</f>
        <v>0</v>
      </c>
      <c r="AT5" s="6">
        <f>AF5/$AN5*8</f>
        <v>0</v>
      </c>
      <c r="AU5" s="6">
        <f>AG5/$AN5*8</f>
        <v>1.5601182957728272</v>
      </c>
      <c r="AV5" s="6">
        <f>AH5/$AN5*8</f>
        <v>1.9716790827795927</v>
      </c>
      <c r="AW5" s="6">
        <f>AI5/$AN5*8</f>
        <v>0.9706877343777276</v>
      </c>
      <c r="AX5" s="6">
        <f>AJ5/$AN5*8</f>
        <v>0.49705264703574015</v>
      </c>
      <c r="AY5" s="6">
        <f>AK5/$AN5*8</f>
        <v>0</v>
      </c>
      <c r="AZ5" s="6">
        <f>AL5/$AN5*8</f>
        <v>2.222108041573299E-2</v>
      </c>
      <c r="BA5" s="6">
        <f>AM5/$AN5*8</f>
        <v>0</v>
      </c>
      <c r="BB5" s="4">
        <f>AQ5</f>
        <v>2.9782411596183791</v>
      </c>
      <c r="BC5" s="4">
        <f>IF(3-BB5&gt;AV5,AV5,3-BB5)</f>
        <v>2.1758840381620903E-2</v>
      </c>
      <c r="BD5" s="6">
        <f>SUM(BB5:BC5)</f>
        <v>3</v>
      </c>
      <c r="BE5" s="6">
        <f>AV5-BC5</f>
        <v>1.9499202423979718</v>
      </c>
      <c r="BF5" s="6">
        <f>AY5</f>
        <v>0</v>
      </c>
      <c r="BG5" s="6">
        <f>IF(2-(BE5+AY5+AT5)&gt;AO5,AO5,2-(BE5+AY5+AT5))</f>
        <v>5.0079757602028208E-2</v>
      </c>
      <c r="BH5" s="6">
        <f>AT5</f>
        <v>0</v>
      </c>
      <c r="BI5" s="6">
        <f>SUM(BE5:BH5)</f>
        <v>2</v>
      </c>
      <c r="BJ5" s="6">
        <f>AI5/AN5*8</f>
        <v>0.9706877343777276</v>
      </c>
      <c r="BK5" s="6">
        <f>AJ5/AN5*8</f>
        <v>0.49705264703574015</v>
      </c>
      <c r="BL5" s="6">
        <f>AL5/AN5*8</f>
        <v>2.222108041573299E-2</v>
      </c>
      <c r="BM5" s="6">
        <f>AP5/AN5*8</f>
        <v>1.4882796977891724</v>
      </c>
      <c r="BN5" s="6">
        <f>AO5-BG5</f>
        <v>2.1974518639289231E-2</v>
      </c>
      <c r="BO5" s="6">
        <f>AE5/AN5*8</f>
        <v>0</v>
      </c>
      <c r="BP5" s="6">
        <f>AD5/AN5*8</f>
        <v>0</v>
      </c>
      <c r="BQ5" s="6">
        <f>SUM(BJ5:BP5)</f>
        <v>3.0002156782576623</v>
      </c>
      <c r="BS5" s="4">
        <f>BJ5/(BJ5+BM5+BK5+BL5)*100</f>
        <v>32.592650573068774</v>
      </c>
      <c r="BT5" s="4">
        <f>BM5/(BJ5+BM5+BK5+BL5)*100</f>
        <v>49.971765818315333</v>
      </c>
      <c r="BU5" s="4">
        <f>BL5/(BJ5+BM5+BK5+BL5)*100</f>
        <v>0.74611420717120047</v>
      </c>
      <c r="BV5" s="6">
        <f>BK5/(BK5+BL5+BJ5+BM5)*100</f>
        <v>16.689469401444697</v>
      </c>
      <c r="BW5" s="6">
        <f>BT5+BU5</f>
        <v>50.717880025486537</v>
      </c>
      <c r="BX5" s="15">
        <f>BN5/BE5*BV5</f>
        <v>0.18808105504401593</v>
      </c>
      <c r="BY5" s="2"/>
    </row>
    <row r="6" spans="1:80">
      <c r="A6" s="1">
        <v>51</v>
      </c>
      <c r="B6" s="1" t="s">
        <v>15</v>
      </c>
      <c r="C6" s="14">
        <v>39.380000000000003</v>
      </c>
      <c r="D6" s="14">
        <v>0</v>
      </c>
      <c r="E6" s="14">
        <v>0</v>
      </c>
      <c r="F6" s="14">
        <v>0</v>
      </c>
      <c r="G6" s="14">
        <v>21.17</v>
      </c>
      <c r="H6" s="14">
        <v>22.1</v>
      </c>
      <c r="I6" s="14">
        <v>7.97</v>
      </c>
      <c r="J6" s="14">
        <v>9.65</v>
      </c>
      <c r="K6" s="14">
        <v>0</v>
      </c>
      <c r="L6" s="14">
        <v>0.31929999999999997</v>
      </c>
      <c r="M6" s="14">
        <v>0</v>
      </c>
      <c r="N6" s="6">
        <f>SUM(C6:M6)</f>
        <v>100.58930000000001</v>
      </c>
      <c r="O6" s="1">
        <v>12</v>
      </c>
      <c r="P6" s="6">
        <f>C6/'[1]at-wt-ox'!A$2*garnet!C$1</f>
        <v>1.310824957601237</v>
      </c>
      <c r="Q6" s="6">
        <f>D6/'[1]at-wt-ox'!B$2*garnet!D$1</f>
        <v>0</v>
      </c>
      <c r="R6" s="6">
        <f>E6/'[1]at-wt-ox'!C$2*garnet!E$1</f>
        <v>0</v>
      </c>
      <c r="S6" s="6">
        <f>F6/'[1]at-wt-ox'!D$2*garnet!F$1</f>
        <v>0</v>
      </c>
      <c r="T6" s="6">
        <f>G6/'[1]at-wt-ox'!E$2*garnet!G$1</f>
        <v>0.29466458067713008</v>
      </c>
      <c r="U6" s="6">
        <f>H6/'[1]at-wt-ox'!F$2*garnet!H$1</f>
        <v>0.65024734899157732</v>
      </c>
      <c r="V6" s="6">
        <f>I6/'[1]at-wt-ox'!G$2*garnet!I$1</f>
        <v>0.19774515933744205</v>
      </c>
      <c r="W6" s="6">
        <f>J6/'[1]at-wt-ox'!H$2*garnet!J$1</f>
        <v>0.17208358447431585</v>
      </c>
      <c r="X6" s="6">
        <f>K6/'[1]at-wt-ox'!I$2*garnet!K$1</f>
        <v>0</v>
      </c>
      <c r="Y6" s="6">
        <f>L6/'[1]at-wt-ox'!J$2*garnet!L$1</f>
        <v>4.5011517196852438E-3</v>
      </c>
      <c r="Z6" s="6">
        <f>M6/'[1]at-wt-ox'!K$2*garnet!M$1</f>
        <v>0</v>
      </c>
      <c r="AA6" s="6">
        <f>SUM(P6:Z6)</f>
        <v>2.6300667828013875</v>
      </c>
      <c r="AB6" s="6">
        <f>O6/AA6</f>
        <v>4.5626217852986715</v>
      </c>
      <c r="AC6" s="6">
        <f>P6*$AB6*AC$1</f>
        <v>2.9903992541323055</v>
      </c>
      <c r="AD6" s="6">
        <f>Q6*$AB6*AD$1</f>
        <v>0</v>
      </c>
      <c r="AE6" s="6">
        <f>R6*$AB6*AE$1</f>
        <v>0</v>
      </c>
      <c r="AF6" s="6">
        <f>S6*$AB6*AF$1</f>
        <v>0</v>
      </c>
      <c r="AG6" s="6">
        <f>T6*$AB6*AG$1</f>
        <v>1.3444430351533716</v>
      </c>
      <c r="AH6" s="6">
        <f>U6*$AB6*AH$1</f>
        <v>1.9778884802277859</v>
      </c>
      <c r="AI6" s="6">
        <f>V6*$AB6*AI$1</f>
        <v>0.9022363719303701</v>
      </c>
      <c r="AJ6" s="6">
        <f>W6*$AB6*AJ$1</f>
        <v>0.78515231141479769</v>
      </c>
      <c r="AK6" s="6">
        <f>X6*$AB6*AK$1</f>
        <v>0</v>
      </c>
      <c r="AL6" s="6">
        <f>Y6*$AB6*AL$1</f>
        <v>2.0537052895170473E-2</v>
      </c>
      <c r="AM6" s="6">
        <f>Z6*$AB6*AM$1</f>
        <v>0</v>
      </c>
      <c r="AN6" s="6">
        <f>SUM(AC6:AM6)</f>
        <v>8.0206565057538004</v>
      </c>
      <c r="AO6" s="6">
        <f>AN6*24/8-24</f>
        <v>6.1969517261402984E-2</v>
      </c>
      <c r="AP6" s="6">
        <f>AG6-AO6</f>
        <v>1.2824735178919686</v>
      </c>
      <c r="AQ6" s="6">
        <f>AC6/$AN6*8</f>
        <v>2.982697740003776</v>
      </c>
      <c r="AR6" s="6">
        <f>AD6/$AN6*8</f>
        <v>0</v>
      </c>
      <c r="AS6" s="6">
        <f>AE6/$AN6*8</f>
        <v>0</v>
      </c>
      <c r="AT6" s="6">
        <f>AF6/$AN6*8</f>
        <v>0</v>
      </c>
      <c r="AU6" s="6">
        <f>AG6/$AN6*8</f>
        <v>1.3409805386268865</v>
      </c>
      <c r="AV6" s="6">
        <f>AH6/$AN6*8</f>
        <v>1.972794599852421</v>
      </c>
      <c r="AW6" s="6">
        <f>AI6/$AN6*8</f>
        <v>0.89991274034301838</v>
      </c>
      <c r="AX6" s="6">
        <f>AJ6/$AN6*8</f>
        <v>0.78313021967870167</v>
      </c>
      <c r="AY6" s="6">
        <f>AK6/$AN6*8</f>
        <v>0</v>
      </c>
      <c r="AZ6" s="6">
        <f>AL6/$AN6*8</f>
        <v>2.0484161495197058E-2</v>
      </c>
      <c r="BA6" s="6">
        <f>AM6/$AN6*8</f>
        <v>0</v>
      </c>
      <c r="BB6" s="4">
        <f>AQ6</f>
        <v>2.982697740003776</v>
      </c>
      <c r="BC6" s="4">
        <f>IF(3-BB6&gt;AV6,AV6,3-BB6)</f>
        <v>1.7302259996224034E-2</v>
      </c>
      <c r="BD6" s="6">
        <f>SUM(BB6:BC6)</f>
        <v>3</v>
      </c>
      <c r="BE6" s="6">
        <f>AV6-BC6</f>
        <v>1.955492339856197</v>
      </c>
      <c r="BF6" s="6">
        <f>AY6</f>
        <v>0</v>
      </c>
      <c r="BG6" s="6">
        <f>IF(2-(BE6+AY6+AT6)&gt;AO6,AO6,2-(BE6+AY6+AT6))</f>
        <v>4.4507660143803029E-2</v>
      </c>
      <c r="BH6" s="6">
        <f>AT6</f>
        <v>0</v>
      </c>
      <c r="BI6" s="6">
        <f>SUM(BE6:BH6)</f>
        <v>2</v>
      </c>
      <c r="BJ6" s="6">
        <f>AI6/AN6*8</f>
        <v>0.89991274034301838</v>
      </c>
      <c r="BK6" s="6">
        <f>AJ6/AN6*8</f>
        <v>0.78313021967870167</v>
      </c>
      <c r="BL6" s="6">
        <f>AL6/AN6*8</f>
        <v>2.0484161495197058E-2</v>
      </c>
      <c r="BM6" s="6">
        <f>AP6/AN6*8</f>
        <v>1.2791706184868603</v>
      </c>
      <c r="BN6" s="6">
        <f>AO6-BG6</f>
        <v>1.7461857117599955E-2</v>
      </c>
      <c r="BO6" s="6">
        <f>AE6/AN6*8</f>
        <v>0</v>
      </c>
      <c r="BP6" s="6">
        <f>AD6/AN6*8</f>
        <v>0</v>
      </c>
      <c r="BQ6" s="6">
        <f>SUM(BJ6:BP6)</f>
        <v>3.0001595971213773</v>
      </c>
      <c r="BS6" s="4">
        <f>BJ6/(BJ6+BM6+BK6+BL6)*100</f>
        <v>30.171100754643636</v>
      </c>
      <c r="BT6" s="4">
        <f>BM6/(BJ6+BM6+BK6+BL6)*100</f>
        <v>42.886364291315701</v>
      </c>
      <c r="BU6" s="4">
        <f>BL6/(BJ6+BM6+BK6+BL6)*100</f>
        <v>0.68676625259289992</v>
      </c>
      <c r="BV6" s="6">
        <f>BK6/(BK6+BL6+BJ6+BM6)*100</f>
        <v>26.255768701447767</v>
      </c>
      <c r="BW6" s="6">
        <f>BT6+BU6</f>
        <v>43.573130543908604</v>
      </c>
      <c r="BX6" s="15">
        <f>BN6/BE6*BV6</f>
        <v>0.23445475711305991</v>
      </c>
      <c r="BY6" s="2"/>
    </row>
    <row r="7" spans="1:80">
      <c r="A7" s="1">
        <v>52</v>
      </c>
      <c r="B7" s="1" t="s">
        <v>16</v>
      </c>
      <c r="C7" s="14">
        <v>39.369999999999997</v>
      </c>
      <c r="D7" s="14">
        <v>0</v>
      </c>
      <c r="E7" s="14">
        <v>0</v>
      </c>
      <c r="F7" s="14">
        <v>0</v>
      </c>
      <c r="G7" s="14">
        <v>21.28</v>
      </c>
      <c r="H7" s="14">
        <v>22.05</v>
      </c>
      <c r="I7" s="14">
        <v>8.0399999999999991</v>
      </c>
      <c r="J7" s="14">
        <v>9.7100000000000009</v>
      </c>
      <c r="K7" s="14">
        <v>0</v>
      </c>
      <c r="L7" s="14">
        <v>0.3392</v>
      </c>
      <c r="M7" s="14">
        <v>0</v>
      </c>
      <c r="N7" s="6">
        <f>SUM(C7:M7)</f>
        <v>100.78920000000002</v>
      </c>
      <c r="O7" s="1">
        <v>12</v>
      </c>
      <c r="P7" s="6">
        <f>C7/'[1]at-wt-ox'!A$2*garnet!C$1</f>
        <v>1.3104920919441518</v>
      </c>
      <c r="Q7" s="6">
        <f>D7/'[1]at-wt-ox'!B$2*garnet!D$1</f>
        <v>0</v>
      </c>
      <c r="R7" s="6">
        <f>E7/'[1]at-wt-ox'!C$2*garnet!E$1</f>
        <v>0</v>
      </c>
      <c r="S7" s="6">
        <f>F7/'[1]at-wt-ox'!D$2*garnet!F$1</f>
        <v>0</v>
      </c>
      <c r="T7" s="6">
        <f>G7/'[1]at-wt-ox'!E$2*garnet!G$1</f>
        <v>0.29619566730322755</v>
      </c>
      <c r="U7" s="6">
        <f>H7/'[1]at-wt-ox'!F$2*garnet!H$1</f>
        <v>0.64877620114318002</v>
      </c>
      <c r="V7" s="6">
        <f>I7/'[1]at-wt-ox'!G$2*garnet!I$1</f>
        <v>0.1994819424181975</v>
      </c>
      <c r="W7" s="6">
        <f>J7/'[1]at-wt-ox'!H$2*garnet!J$1</f>
        <v>0.1731535342223427</v>
      </c>
      <c r="X7" s="6">
        <f>K7/'[1]at-wt-ox'!I$2*garnet!K$1</f>
        <v>0</v>
      </c>
      <c r="Y7" s="6">
        <f>L7/'[1]at-wt-ox'!J$2*garnet!L$1</f>
        <v>4.7816807495059026E-3</v>
      </c>
      <c r="Z7" s="6">
        <f>M7/'[1]at-wt-ox'!K$2*garnet!M$1</f>
        <v>0</v>
      </c>
      <c r="AA7" s="6">
        <f>SUM(P7:Z7)</f>
        <v>2.632881117780606</v>
      </c>
      <c r="AB7" s="6">
        <f>O7/AA7</f>
        <v>4.5577447150805774</v>
      </c>
      <c r="AC7" s="6">
        <f>P7*$AB7*AC$1</f>
        <v>2.9864442031066742</v>
      </c>
      <c r="AD7" s="6">
        <f>Q7*$AB7*AD$1</f>
        <v>0</v>
      </c>
      <c r="AE7" s="6">
        <f>R7*$AB7*AE$1</f>
        <v>0</v>
      </c>
      <c r="AF7" s="6">
        <f>S7*$AB7*AF$1</f>
        <v>0</v>
      </c>
      <c r="AG7" s="6">
        <f>T7*$AB7*AG$1</f>
        <v>1.3499842372810504</v>
      </c>
      <c r="AH7" s="6">
        <f>U7*$AB7*AH$1</f>
        <v>1.9713042013535882</v>
      </c>
      <c r="AI7" s="6">
        <f>V7*$AB7*AI$1</f>
        <v>0.90918776881054775</v>
      </c>
      <c r="AJ7" s="6">
        <f>W7*$AB7*AJ$1</f>
        <v>0.78918960549940631</v>
      </c>
      <c r="AK7" s="6">
        <f>X7*$AB7*AK$1</f>
        <v>0</v>
      </c>
      <c r="AL7" s="6">
        <f>Y7*$AB7*AL$1</f>
        <v>2.1793680165263063E-2</v>
      </c>
      <c r="AM7" s="6">
        <f>Z7*$AB7*AM$1</f>
        <v>0</v>
      </c>
      <c r="AN7" s="6">
        <f>SUM(AC7:AM7)</f>
        <v>8.02790369621653</v>
      </c>
      <c r="AO7" s="6">
        <f>AN7*24/8-24</f>
        <v>8.3711088649589982E-2</v>
      </c>
      <c r="AP7" s="6">
        <f>AG7-AO7</f>
        <v>1.2662731486314605</v>
      </c>
      <c r="AQ7" s="6">
        <f>AC7/$AN7*8</f>
        <v>2.9760638055627453</v>
      </c>
      <c r="AR7" s="6">
        <f>AD7/$AN7*8</f>
        <v>0</v>
      </c>
      <c r="AS7" s="6">
        <f>AE7/$AN7*8</f>
        <v>0</v>
      </c>
      <c r="AT7" s="6">
        <f>AF7/$AN7*8</f>
        <v>0</v>
      </c>
      <c r="AU7" s="6">
        <f>AG7/$AN7*8</f>
        <v>1.3452919101830128</v>
      </c>
      <c r="AV7" s="6">
        <f>AH7/$AN7*8</f>
        <v>1.9644522664442465</v>
      </c>
      <c r="AW7" s="6">
        <f>AI7/$AN7*8</f>
        <v>0.90602757901945308</v>
      </c>
      <c r="AX7" s="6">
        <f>AJ7/$AN7*8</f>
        <v>0.78644650993642928</v>
      </c>
      <c r="AY7" s="6">
        <f>AK7/$AN7*8</f>
        <v>0</v>
      </c>
      <c r="AZ7" s="6">
        <f>AL7/$AN7*8</f>
        <v>2.1717928854113389E-2</v>
      </c>
      <c r="BA7" s="6">
        <f>AM7/$AN7*8</f>
        <v>0</v>
      </c>
      <c r="BB7" s="4">
        <f>AQ7</f>
        <v>2.9760638055627453</v>
      </c>
      <c r="BC7" s="4">
        <f>IF(3-BB7&gt;AV7,AV7,3-BB7)</f>
        <v>2.3936194437254699E-2</v>
      </c>
      <c r="BD7" s="6">
        <f>SUM(BB7:BC7)</f>
        <v>3</v>
      </c>
      <c r="BE7" s="6">
        <f>AV7-BC7</f>
        <v>1.9405160720069918</v>
      </c>
      <c r="BF7" s="6">
        <f>AY7</f>
        <v>0</v>
      </c>
      <c r="BG7" s="6">
        <f>IF(2-(BE7+AY7+AT7)&gt;AO7,AO7,2-(BE7+AY7+AT7))</f>
        <v>5.9483927993008168E-2</v>
      </c>
      <c r="BH7" s="6">
        <f>AT7</f>
        <v>0</v>
      </c>
      <c r="BI7" s="6">
        <f>SUM(BE7:BH7)</f>
        <v>2</v>
      </c>
      <c r="BJ7" s="6">
        <f>AI7/AN7*8</f>
        <v>0.90602757901945308</v>
      </c>
      <c r="BK7" s="6">
        <f>AJ7/AN7*8</f>
        <v>0.78644650993642928</v>
      </c>
      <c r="BL7" s="6">
        <f>AL7/AN7*8</f>
        <v>2.1717928854113389E-2</v>
      </c>
      <c r="BM7" s="6">
        <f>AP7/AN7*8</f>
        <v>1.2618717877527525</v>
      </c>
      <c r="BN7" s="6">
        <f>AO7-BG7</f>
        <v>2.4227160656581814E-2</v>
      </c>
      <c r="BO7" s="6">
        <f>AE7/AN7*8</f>
        <v>0</v>
      </c>
      <c r="BP7" s="6">
        <f>AD7/AN7*8</f>
        <v>0</v>
      </c>
      <c r="BQ7" s="6">
        <f>SUM(BJ7:BP7)</f>
        <v>3.00029096621933</v>
      </c>
      <c r="BS7" s="4">
        <f>BJ7/(BJ7+BM7+BK7+BL7)*100</f>
        <v>30.443822384652503</v>
      </c>
      <c r="BT7" s="4">
        <f>BM7/(BJ7+BM7+BK7+BL7)*100</f>
        <v>42.400696698575764</v>
      </c>
      <c r="BU7" s="4">
        <f>BL7/(BJ7+BM7+BK7+BL7)*100</f>
        <v>0.72975346877708203</v>
      </c>
      <c r="BV7" s="6">
        <f>BK7/(BK7+BL7+BJ7+BM7)*100</f>
        <v>26.425727447994646</v>
      </c>
      <c r="BW7" s="6">
        <f>BT7+BU7</f>
        <v>43.130450167352848</v>
      </c>
      <c r="BX7" s="15">
        <f>BN7/BE7*BV7</f>
        <v>0.32992272189091315</v>
      </c>
      <c r="BY7" s="2"/>
    </row>
    <row r="8" spans="1:80">
      <c r="A8" s="1">
        <v>21</v>
      </c>
      <c r="B8" s="1" t="s">
        <v>17</v>
      </c>
      <c r="C8" s="14">
        <v>39.74</v>
      </c>
      <c r="D8" s="14">
        <v>0</v>
      </c>
      <c r="E8" s="14">
        <v>0</v>
      </c>
      <c r="F8" s="14">
        <v>0</v>
      </c>
      <c r="G8" s="14">
        <v>24.45</v>
      </c>
      <c r="H8" s="14">
        <v>22.49</v>
      </c>
      <c r="I8" s="14">
        <v>9.2200000000000006</v>
      </c>
      <c r="J8" s="14">
        <v>5.14</v>
      </c>
      <c r="K8" s="14">
        <v>0</v>
      </c>
      <c r="L8" s="14">
        <v>0.51619999999999999</v>
      </c>
      <c r="M8" s="14">
        <v>0</v>
      </c>
      <c r="N8" s="6">
        <f>SUM(C8:M8)</f>
        <v>101.55619999999999</v>
      </c>
      <c r="O8" s="1">
        <v>12</v>
      </c>
      <c r="P8" s="6">
        <f>C8/'[1]at-wt-ox'!A$2*garnet!C$1</f>
        <v>1.3228081212563016</v>
      </c>
      <c r="Q8" s="6">
        <f>D8/'[1]at-wt-ox'!B$2*garnet!D$1</f>
        <v>0</v>
      </c>
      <c r="R8" s="6">
        <f>E8/'[1]at-wt-ox'!C$2*garnet!E$1</f>
        <v>0</v>
      </c>
      <c r="S8" s="6">
        <f>F8/'[1]at-wt-ox'!D$2*garnet!F$1</f>
        <v>0</v>
      </c>
      <c r="T8" s="6">
        <f>G8/'[1]at-wt-ox'!E$2*garnet!G$1</f>
        <v>0.34031880007349219</v>
      </c>
      <c r="U8" s="6">
        <f>H8/'[1]at-wt-ox'!F$2*garnet!H$1</f>
        <v>0.66172230220907569</v>
      </c>
      <c r="V8" s="6">
        <f>I8/'[1]at-wt-ox'!G$2*garnet!I$1</f>
        <v>0.22875914292236085</v>
      </c>
      <c r="W8" s="6">
        <f>J8/'[1]at-wt-ox'!H$2*garnet!J$1</f>
        <v>9.1659028414298793E-2</v>
      </c>
      <c r="X8" s="6">
        <f>K8/'[1]at-wt-ox'!I$2*garnet!K$1</f>
        <v>0</v>
      </c>
      <c r="Y8" s="6">
        <f>L8/'[1]at-wt-ox'!J$2*garnet!L$1</f>
        <v>7.2768384519308572E-3</v>
      </c>
      <c r="Z8" s="6">
        <f>M8/'[1]at-wt-ox'!K$2*garnet!M$1</f>
        <v>0</v>
      </c>
      <c r="AA8" s="6">
        <f>SUM(P8:Z8)</f>
        <v>2.6525442333274603</v>
      </c>
      <c r="AB8" s="6">
        <f>O8/AA8</f>
        <v>4.5239584883177262</v>
      </c>
      <c r="AC8" s="6">
        <f>P8*$AB8*AC$1</f>
        <v>2.992164514286535</v>
      </c>
      <c r="AD8" s="6">
        <f>Q8*$AB8*AD$1</f>
        <v>0</v>
      </c>
      <c r="AE8" s="6">
        <f>R8*$AB8*AE$1</f>
        <v>0</v>
      </c>
      <c r="AF8" s="6">
        <f>S8*$AB8*AF$1</f>
        <v>0</v>
      </c>
      <c r="AG8" s="6">
        <f>T8*$AB8*AG$1</f>
        <v>1.5395881243265781</v>
      </c>
      <c r="AH8" s="6">
        <f>U8*$AB8*AH$1</f>
        <v>1.9957361506585969</v>
      </c>
      <c r="AI8" s="6">
        <f>V8*$AB8*AI$1</f>
        <v>1.0348968664039022</v>
      </c>
      <c r="AJ8" s="6">
        <f>W8*$AB8*AJ$1</f>
        <v>0.4146616396258227</v>
      </c>
      <c r="AK8" s="6">
        <f>X8*$AB8*AK$1</f>
        <v>0</v>
      </c>
      <c r="AL8" s="6">
        <f>Y8*$AB8*AL$1</f>
        <v>3.292011508272942E-2</v>
      </c>
      <c r="AM8" s="6">
        <f>Z8*$AB8*AM$1</f>
        <v>0</v>
      </c>
      <c r="AN8" s="6">
        <f>SUM(AC8:AM8)</f>
        <v>8.0099674103841654</v>
      </c>
      <c r="AO8" s="6">
        <f>AN8*24/8-24</f>
        <v>2.9902231152497905E-2</v>
      </c>
      <c r="AP8" s="6">
        <f>AG8-AO8</f>
        <v>1.5096858931740802</v>
      </c>
      <c r="AQ8" s="6">
        <f>AC8/$AN8*8</f>
        <v>2.9884411368840045</v>
      </c>
      <c r="AR8" s="6">
        <f>AD8/$AN8*8</f>
        <v>0</v>
      </c>
      <c r="AS8" s="6">
        <f>AE8/$AN8*8</f>
        <v>0</v>
      </c>
      <c r="AT8" s="6">
        <f>AF8/$AN8*8</f>
        <v>0</v>
      </c>
      <c r="AU8" s="6">
        <f>AG8/$AN8*8</f>
        <v>1.5376722979727959</v>
      </c>
      <c r="AV8" s="6">
        <f>AH8/$AN8*8</f>
        <v>1.9932527046952162</v>
      </c>
      <c r="AW8" s="6">
        <f>AI8/$AN8*8</f>
        <v>1.03360906568709</v>
      </c>
      <c r="AX8" s="6">
        <f>AJ8/$AN8*8</f>
        <v>0.41414564467591025</v>
      </c>
      <c r="AY8" s="6">
        <f>AK8/$AN8*8</f>
        <v>0</v>
      </c>
      <c r="AZ8" s="6">
        <f>AL8/$AN8*8</f>
        <v>3.2879150084981976E-2</v>
      </c>
      <c r="BA8" s="6">
        <f>AM8/$AN8*8</f>
        <v>0</v>
      </c>
      <c r="BB8" s="4">
        <f>AQ8</f>
        <v>2.9884411368840045</v>
      </c>
      <c r="BC8" s="4">
        <f>IF(3-BB8&gt;AV8,AV8,3-BB8)</f>
        <v>1.1558863115995521E-2</v>
      </c>
      <c r="BD8" s="6">
        <f>SUM(BB8:BC8)</f>
        <v>3</v>
      </c>
      <c r="BE8" s="6">
        <f>AV8-BC8</f>
        <v>1.9816938415792207</v>
      </c>
      <c r="BF8" s="6">
        <f>AY8</f>
        <v>0</v>
      </c>
      <c r="BG8" s="6">
        <f>IF(2-(BE8+AY8+AT8)&gt;AO8,AO8,2-(BE8+AY8+AT8))</f>
        <v>1.8306158420779317E-2</v>
      </c>
      <c r="BH8" s="6">
        <f>AT8</f>
        <v>0</v>
      </c>
      <c r="BI8" s="6">
        <f>SUM(BE8:BH8)</f>
        <v>2</v>
      </c>
      <c r="BJ8" s="6">
        <f>AI8/AN8*8</f>
        <v>1.03360906568709</v>
      </c>
      <c r="BK8" s="6">
        <f>AJ8/AN8*8</f>
        <v>0.41414564467591025</v>
      </c>
      <c r="BL8" s="6">
        <f>AL8/AN8*8</f>
        <v>3.2879150084981976E-2</v>
      </c>
      <c r="BM8" s="6">
        <f>AP8/AN8*8</f>
        <v>1.5078072764360215</v>
      </c>
      <c r="BN8" s="6">
        <f>AO8-BG8</f>
        <v>1.1596072731718587E-2</v>
      </c>
      <c r="BO8" s="6">
        <f>AE8/AN8*8</f>
        <v>0</v>
      </c>
      <c r="BP8" s="6">
        <f>AD8/AN8*8</f>
        <v>0</v>
      </c>
      <c r="BQ8" s="6">
        <f>SUM(BJ8:BP8)</f>
        <v>3.000037209615722</v>
      </c>
      <c r="BS8" s="4">
        <f>BJ8/(BJ8+BM8+BK8+BL8)*100</f>
        <v>34.586897259914458</v>
      </c>
      <c r="BT8" s="4">
        <f>BM8/(BJ8+BM8+BK8+BL8)*100</f>
        <v>50.454641981276772</v>
      </c>
      <c r="BU8" s="4">
        <f>BL8/(BJ8+BM8+BK8+BL8)*100</f>
        <v>1.1002107312464751</v>
      </c>
      <c r="BV8" s="6">
        <f>BK8/(BK8+BL8+BJ8+BM8)*100</f>
        <v>13.858250027562292</v>
      </c>
      <c r="BW8" s="6">
        <f>BT8+BU8</f>
        <v>51.55485271252325</v>
      </c>
      <c r="BX8" s="15">
        <f>BN8/BE8*BV8</f>
        <v>8.109288724735092E-2</v>
      </c>
      <c r="BY8" s="2"/>
    </row>
    <row r="9" spans="1:80">
      <c r="A9" s="1">
        <v>22</v>
      </c>
      <c r="B9" s="1" t="s">
        <v>18</v>
      </c>
      <c r="C9" s="14">
        <v>39.72</v>
      </c>
      <c r="D9" s="14">
        <v>0</v>
      </c>
      <c r="E9" s="14">
        <v>0</v>
      </c>
      <c r="F9" s="14">
        <v>0</v>
      </c>
      <c r="G9" s="14">
        <v>23.87</v>
      </c>
      <c r="H9" s="14">
        <v>22.45</v>
      </c>
      <c r="I9" s="14">
        <v>9.24</v>
      </c>
      <c r="J9" s="14">
        <v>5.67</v>
      </c>
      <c r="K9" s="14">
        <v>0</v>
      </c>
      <c r="L9" s="14">
        <v>0.5393</v>
      </c>
      <c r="M9" s="14">
        <v>0</v>
      </c>
      <c r="N9" s="6">
        <f>SUM(C9:M9)</f>
        <v>101.4893</v>
      </c>
      <c r="O9" s="1">
        <v>12</v>
      </c>
      <c r="P9" s="6">
        <f>C9/'[1]at-wt-ox'!A$2*garnet!C$1</f>
        <v>1.3221423899421314</v>
      </c>
      <c r="Q9" s="6">
        <f>D9/'[1]at-wt-ox'!B$2*garnet!D$1</f>
        <v>0</v>
      </c>
      <c r="R9" s="6">
        <f>E9/'[1]at-wt-ox'!C$2*garnet!E$1</f>
        <v>0</v>
      </c>
      <c r="S9" s="6">
        <f>F9/'[1]at-wt-ox'!D$2*garnet!F$1</f>
        <v>0</v>
      </c>
      <c r="T9" s="6">
        <f>G9/'[1]at-wt-ox'!E$2*garnet!G$1</f>
        <v>0.33224579786315989</v>
      </c>
      <c r="U9" s="6">
        <f>H9/'[1]at-wt-ox'!F$2*garnet!H$1</f>
        <v>0.66054538393035789</v>
      </c>
      <c r="V9" s="6">
        <f>I9/'[1]at-wt-ox'!G$2*garnet!I$1</f>
        <v>0.22925536665971954</v>
      </c>
      <c r="W9" s="6">
        <f>J9/'[1]at-wt-ox'!H$2*garnet!J$1</f>
        <v>0.10111025118853584</v>
      </c>
      <c r="X9" s="6">
        <f>K9/'[1]at-wt-ox'!I$2*garnet!K$1</f>
        <v>0</v>
      </c>
      <c r="Y9" s="6">
        <f>L9/'[1]at-wt-ox'!J$2*garnet!L$1</f>
        <v>7.6024776775015721E-3</v>
      </c>
      <c r="Z9" s="6">
        <f>M9/'[1]at-wt-ox'!K$2*garnet!M$1</f>
        <v>0</v>
      </c>
      <c r="AA9" s="6">
        <f>SUM(P9:Z9)</f>
        <v>2.6529016672614061</v>
      </c>
      <c r="AB9" s="6">
        <f>O9/AA9</f>
        <v>4.5233489609087609</v>
      </c>
      <c r="AC9" s="6">
        <f>P9*$AB9*AC$1</f>
        <v>2.9902557028590828</v>
      </c>
      <c r="AD9" s="6">
        <f>Q9*$AB9*AD$1</f>
        <v>0</v>
      </c>
      <c r="AE9" s="6">
        <f>R9*$AB9*AE$1</f>
        <v>0</v>
      </c>
      <c r="AF9" s="6">
        <f>S9*$AB9*AF$1</f>
        <v>0</v>
      </c>
      <c r="AG9" s="6">
        <f>T9*$AB9*AG$1</f>
        <v>1.5028636845306265</v>
      </c>
      <c r="AH9" s="6">
        <f>U9*$AB9*AH$1</f>
        <v>1.9919181840229752</v>
      </c>
      <c r="AI9" s="6">
        <f>V9*$AB9*AI$1</f>
        <v>1.0370020245629994</v>
      </c>
      <c r="AJ9" s="6">
        <f>W9*$AB9*AJ$1</f>
        <v>0.45735694965088741</v>
      </c>
      <c r="AK9" s="6">
        <f>X9*$AB9*AK$1</f>
        <v>0</v>
      </c>
      <c r="AL9" s="6">
        <f>Y9*$AB9*AL$1</f>
        <v>3.4388659502858784E-2</v>
      </c>
      <c r="AM9" s="6">
        <f>Z9*$AB9*AM$1</f>
        <v>0</v>
      </c>
      <c r="AN9" s="6">
        <f>SUM(AC9:AM9)</f>
        <v>8.0137852051294303</v>
      </c>
      <c r="AO9" s="6">
        <f>AN9*24/8-24</f>
        <v>4.1355615388290801E-2</v>
      </c>
      <c r="AP9" s="6">
        <f>AG9-AO9</f>
        <v>1.4615080691423357</v>
      </c>
      <c r="AQ9" s="6">
        <f>AC9/$AN9*8</f>
        <v>2.9851119053653621</v>
      </c>
      <c r="AR9" s="6">
        <f>AD9/$AN9*8</f>
        <v>0</v>
      </c>
      <c r="AS9" s="6">
        <f>AE9/$AN9*8</f>
        <v>0</v>
      </c>
      <c r="AT9" s="6">
        <f>AF9/$AN9*8</f>
        <v>0</v>
      </c>
      <c r="AU9" s="6">
        <f>AG9/$AN9*8</f>
        <v>1.5002784787080938</v>
      </c>
      <c r="AV9" s="6">
        <f>AH9/$AN9*8</f>
        <v>1.9884917132523057</v>
      </c>
      <c r="AW9" s="6">
        <f>AI9/$AN9*8</f>
        <v>1.0352181876791402</v>
      </c>
      <c r="AX9" s="6">
        <f>AJ9/$AN9*8</f>
        <v>0.45657021040009338</v>
      </c>
      <c r="AY9" s="6">
        <f>AK9/$AN9*8</f>
        <v>0</v>
      </c>
      <c r="AZ9" s="6">
        <f>AL9/$AN9*8</f>
        <v>3.4329504595004549E-2</v>
      </c>
      <c r="BA9" s="6">
        <f>AM9/$AN9*8</f>
        <v>0</v>
      </c>
      <c r="BB9" s="4">
        <f>AQ9</f>
        <v>2.9851119053653621</v>
      </c>
      <c r="BC9" s="4">
        <f>IF(3-BB9&gt;AV9,AV9,3-BB9)</f>
        <v>1.4888094634637916E-2</v>
      </c>
      <c r="BD9" s="6">
        <f>SUM(BB9:BC9)</f>
        <v>3</v>
      </c>
      <c r="BE9" s="6">
        <f>AV9-BC9</f>
        <v>1.9736036186176678</v>
      </c>
      <c r="BF9" s="6">
        <f>AY9</f>
        <v>0</v>
      </c>
      <c r="BG9" s="6">
        <f>IF(2-(BE9+AY9+AT9)&gt;AO9,AO9,2-(BE9+AY9+AT9))</f>
        <v>2.6396381382332246E-2</v>
      </c>
      <c r="BH9" s="6">
        <f>AT9</f>
        <v>0</v>
      </c>
      <c r="BI9" s="6">
        <f>SUM(BE9:BH9)</f>
        <v>2</v>
      </c>
      <c r="BJ9" s="6">
        <f>AI9/AN9*8</f>
        <v>1.0352181876791402</v>
      </c>
      <c r="BK9" s="6">
        <f>AJ9/AN9*8</f>
        <v>0.45657021040009338</v>
      </c>
      <c r="BL9" s="6">
        <f>AL9/AN9*8</f>
        <v>3.4329504595004549E-2</v>
      </c>
      <c r="BM9" s="6">
        <f>AP9/AN9*8</f>
        <v>1.4589940026911226</v>
      </c>
      <c r="BN9" s="6">
        <f>AO9-BG9</f>
        <v>1.4959234005958555E-2</v>
      </c>
      <c r="BO9" s="6">
        <f>AE9/AN9*8</f>
        <v>0</v>
      </c>
      <c r="BP9" s="6">
        <f>AD9/AN9*8</f>
        <v>0</v>
      </c>
      <c r="BQ9" s="6">
        <f>SUM(BJ9:BP9)</f>
        <v>3.0000711393713191</v>
      </c>
      <c r="BS9" s="4">
        <f>BJ9/(BJ9+BM9+BK9+BL9)*100</f>
        <v>34.679376200887695</v>
      </c>
      <c r="BT9" s="4">
        <f>BM9/(BJ9+BM9+BK9+BL9)*100</f>
        <v>48.875688716016491</v>
      </c>
      <c r="BU9" s="4">
        <f>BL9/(BJ9+BM9+BK9+BL9)*100</f>
        <v>1.1500240420904024</v>
      </c>
      <c r="BV9" s="6">
        <f>BK9/(BK9+BL9+BJ9+BM9)*100</f>
        <v>15.294911041005404</v>
      </c>
      <c r="BW9" s="6">
        <f>BT9+BU9</f>
        <v>50.025712758106891</v>
      </c>
      <c r="BX9" s="15">
        <f>BN9/BE9*BV9</f>
        <v>0.11593014483980982</v>
      </c>
      <c r="BY9" s="2"/>
    </row>
    <row r="10" spans="1:80">
      <c r="A10" s="1">
        <v>23</v>
      </c>
      <c r="B10" s="1" t="s">
        <v>19</v>
      </c>
      <c r="C10" s="14">
        <v>39.74</v>
      </c>
      <c r="D10" s="14">
        <v>0</v>
      </c>
      <c r="E10" s="14">
        <v>0</v>
      </c>
      <c r="F10" s="14">
        <v>0</v>
      </c>
      <c r="G10" s="14">
        <v>23.53</v>
      </c>
      <c r="H10" s="14">
        <v>22.29</v>
      </c>
      <c r="I10" s="14">
        <v>8.91</v>
      </c>
      <c r="J10" s="14">
        <v>6.44</v>
      </c>
      <c r="K10" s="14">
        <v>0</v>
      </c>
      <c r="L10" s="14">
        <v>0.54320000000000002</v>
      </c>
      <c r="M10" s="14">
        <v>0</v>
      </c>
      <c r="N10" s="6">
        <f>SUM(C10:M10)</f>
        <v>101.4532</v>
      </c>
      <c r="O10" s="1">
        <v>12</v>
      </c>
      <c r="P10" s="6">
        <f>C10/'[1]at-wt-ox'!A$2*garnet!C$1</f>
        <v>1.3228081212563016</v>
      </c>
      <c r="Q10" s="6">
        <f>D10/'[1]at-wt-ox'!B$2*garnet!D$1</f>
        <v>0</v>
      </c>
      <c r="R10" s="6">
        <f>E10/'[1]at-wt-ox'!C$2*garnet!E$1</f>
        <v>0</v>
      </c>
      <c r="S10" s="6">
        <f>F10/'[1]at-wt-ox'!D$2*garnet!F$1</f>
        <v>0</v>
      </c>
      <c r="T10" s="6">
        <f>G10/'[1]at-wt-ox'!E$2*garnet!G$1</f>
        <v>0.32751334829158574</v>
      </c>
      <c r="U10" s="6">
        <f>H10/'[1]at-wt-ox'!F$2*garnet!H$1</f>
        <v>0.6558377108154867</v>
      </c>
      <c r="V10" s="6">
        <f>I10/'[1]at-wt-ox'!G$2*garnet!I$1</f>
        <v>0.22106767499330099</v>
      </c>
      <c r="W10" s="6">
        <f>J10/'[1]at-wt-ox'!H$2*garnet!J$1</f>
        <v>0.11484127295488021</v>
      </c>
      <c r="X10" s="6">
        <f>K10/'[1]at-wt-ox'!I$2*garnet!K$1</f>
        <v>0</v>
      </c>
      <c r="Y10" s="6">
        <f>L10/'[1]at-wt-ox'!J$2*garnet!L$1</f>
        <v>7.6574557285719524E-3</v>
      </c>
      <c r="Z10" s="6">
        <f>M10/'[1]at-wt-ox'!K$2*garnet!M$1</f>
        <v>0</v>
      </c>
      <c r="AA10" s="6">
        <f>SUM(P10:Z10)</f>
        <v>2.649725584040127</v>
      </c>
      <c r="AB10" s="6">
        <f>O10/AA10</f>
        <v>4.5287708554722075</v>
      </c>
      <c r="AC10" s="6">
        <f>P10*$AB10*AC$1</f>
        <v>2.9953474334637424</v>
      </c>
      <c r="AD10" s="6">
        <f>Q10*$AB10*AD$1</f>
        <v>0</v>
      </c>
      <c r="AE10" s="6">
        <f>R10*$AB10*AE$1</f>
        <v>0</v>
      </c>
      <c r="AF10" s="6">
        <f>S10*$AB10*AF$1</f>
        <v>0</v>
      </c>
      <c r="AG10" s="6">
        <f>T10*$AB10*AG$1</f>
        <v>1.4832329065210519</v>
      </c>
      <c r="AH10" s="6">
        <f>U10*$AB10*AH$1</f>
        <v>1.980092473773857</v>
      </c>
      <c r="AI10" s="6">
        <f>V10*$AB10*AI$1</f>
        <v>1.0011648435966636</v>
      </c>
      <c r="AJ10" s="6">
        <f>W10*$AB10*AJ$1</f>
        <v>0.52008980996339016</v>
      </c>
      <c r="AK10" s="6">
        <f>X10*$AB10*AK$1</f>
        <v>0</v>
      </c>
      <c r="AL10" s="6">
        <f>Y10*$AB10*AL$1</f>
        <v>3.4678862330625358E-2</v>
      </c>
      <c r="AM10" s="6">
        <f>Z10*$AB10*AM$1</f>
        <v>0</v>
      </c>
      <c r="AN10" s="6">
        <f>SUM(AC10:AM10)</f>
        <v>8.0146063296493306</v>
      </c>
      <c r="AO10" s="6">
        <f>AN10*24/8-24</f>
        <v>4.3818988947990078E-2</v>
      </c>
      <c r="AP10" s="6">
        <f>AG10-AO10</f>
        <v>1.4394139175730618</v>
      </c>
      <c r="AQ10" s="6">
        <f>AC10/$AN10*8</f>
        <v>2.9898885212941457</v>
      </c>
      <c r="AR10" s="6">
        <f>AD10/$AN10*8</f>
        <v>0</v>
      </c>
      <c r="AS10" s="6">
        <f>AE10/$AN10*8</f>
        <v>0</v>
      </c>
      <c r="AT10" s="6">
        <f>AF10/$AN10*8</f>
        <v>0</v>
      </c>
      <c r="AU10" s="6">
        <f>AG10/$AN10*8</f>
        <v>1.4805297682896412</v>
      </c>
      <c r="AV10" s="6">
        <f>AH10/$AN10*8</f>
        <v>1.9764838269834206</v>
      </c>
      <c r="AW10" s="6">
        <f>AI10/$AN10*8</f>
        <v>0.99934025694356798</v>
      </c>
      <c r="AX10" s="6">
        <f>AJ10/$AN10*8</f>
        <v>0.51914196512870625</v>
      </c>
      <c r="AY10" s="6">
        <f>AK10/$AN10*8</f>
        <v>0</v>
      </c>
      <c r="AZ10" s="6">
        <f>AL10/$AN10*8</f>
        <v>3.4615661360517691E-2</v>
      </c>
      <c r="BA10" s="6">
        <f>AM10/$AN10*8</f>
        <v>0</v>
      </c>
      <c r="BB10" s="4">
        <f>AQ10</f>
        <v>2.9898885212941457</v>
      </c>
      <c r="BC10" s="4">
        <f>IF(3-BB10&gt;AV10,AV10,3-BB10)</f>
        <v>1.0111478705854271E-2</v>
      </c>
      <c r="BD10" s="6">
        <f>SUM(BB10:BC10)</f>
        <v>3</v>
      </c>
      <c r="BE10" s="6">
        <f>AV10-BC10</f>
        <v>1.9663723482775664</v>
      </c>
      <c r="BF10" s="6">
        <f>AY10</f>
        <v>0</v>
      </c>
      <c r="BG10" s="6">
        <f>IF(2-(BE10+AY10+AT10)&gt;AO10,AO10,2-(BE10+AY10+AT10))</f>
        <v>3.3627651722433649E-2</v>
      </c>
      <c r="BH10" s="6">
        <f>AT10</f>
        <v>0</v>
      </c>
      <c r="BI10" s="6">
        <f>SUM(BE10:BH10)</f>
        <v>2</v>
      </c>
      <c r="BJ10" s="6">
        <f>AI10/AN10*8</f>
        <v>0.99934025694356798</v>
      </c>
      <c r="BK10" s="6">
        <f>AJ10/AN10*8</f>
        <v>0.51914196512870625</v>
      </c>
      <c r="BL10" s="6">
        <f>AL10/AN10*8</f>
        <v>3.4615661360517691E-2</v>
      </c>
      <c r="BM10" s="6">
        <f>AP10/AN10*8</f>
        <v>1.4367906378613524</v>
      </c>
      <c r="BN10" s="6">
        <f>AO10-BG10</f>
        <v>1.0191337225556429E-2</v>
      </c>
      <c r="BO10" s="6">
        <f>AE10/AN10*8</f>
        <v>0</v>
      </c>
      <c r="BP10" s="6">
        <f>AD10/AN10*8</f>
        <v>0</v>
      </c>
      <c r="BQ10" s="6">
        <f>SUM(BJ10:BP10)</f>
        <v>3.000079858519701</v>
      </c>
      <c r="BS10" s="4">
        <f>BJ10/(BJ10+BM10+BK10+BL10)*100</f>
        <v>33.423997243583294</v>
      </c>
      <c r="BT10" s="4">
        <f>BM10/(BJ10+BM10+BK10+BL10)*100</f>
        <v>48.054990265638793</v>
      </c>
      <c r="BU10" s="4">
        <f>BL10/(BJ10+BM10+BK10+BL10)*100</f>
        <v>1.1577575924313941</v>
      </c>
      <c r="BV10" s="6">
        <f>BK10/(BK10+BL10+BJ10+BM10)*100</f>
        <v>17.363254898346533</v>
      </c>
      <c r="BW10" s="6">
        <f>BT10+BU10</f>
        <v>49.212747858070188</v>
      </c>
      <c r="BX10" s="15">
        <f>BN10/BE10*BV10</f>
        <v>8.9990477214219697E-2</v>
      </c>
      <c r="BY10" s="2"/>
    </row>
    <row r="11" spans="1:80">
      <c r="A11" s="1">
        <v>34</v>
      </c>
      <c r="B11" s="1" t="s">
        <v>20</v>
      </c>
      <c r="C11" s="14">
        <v>39.54</v>
      </c>
      <c r="D11" s="14">
        <v>0</v>
      </c>
      <c r="E11" s="14">
        <v>0</v>
      </c>
      <c r="F11" s="14">
        <v>0</v>
      </c>
      <c r="G11" s="14">
        <v>22.34</v>
      </c>
      <c r="H11" s="14">
        <v>22.23</v>
      </c>
      <c r="I11" s="14">
        <v>8.36</v>
      </c>
      <c r="J11" s="14">
        <v>8.4</v>
      </c>
      <c r="K11" s="14">
        <v>0</v>
      </c>
      <c r="L11" s="14">
        <v>0.2107</v>
      </c>
      <c r="M11" s="14">
        <v>0</v>
      </c>
      <c r="N11" s="6">
        <f>SUM(C11:M11)</f>
        <v>101.08070000000001</v>
      </c>
      <c r="O11" s="1">
        <v>12</v>
      </c>
      <c r="P11" s="6">
        <f>C11/'[1]at-wt-ox'!A$2*garnet!C$1</f>
        <v>1.3161508081145989</v>
      </c>
      <c r="Q11" s="6">
        <f>D11/'[1]at-wt-ox'!B$2*garnet!D$1</f>
        <v>0</v>
      </c>
      <c r="R11" s="6">
        <f>E11/'[1]at-wt-ox'!C$2*garnet!E$1</f>
        <v>0</v>
      </c>
      <c r="S11" s="6">
        <f>F11/'[1]at-wt-ox'!D$2*garnet!F$1</f>
        <v>0</v>
      </c>
      <c r="T11" s="6">
        <f>G11/'[1]at-wt-ox'!E$2*garnet!G$1</f>
        <v>0.31094977479107627</v>
      </c>
      <c r="U11" s="6">
        <f>H11/'[1]at-wt-ox'!F$2*garnet!H$1</f>
        <v>0.65407233339741011</v>
      </c>
      <c r="V11" s="6">
        <f>I11/'[1]at-wt-ox'!G$2*garnet!I$1</f>
        <v>0.20742152221593671</v>
      </c>
      <c r="W11" s="6">
        <f>J11/'[1]at-wt-ox'!H$2*garnet!J$1</f>
        <v>0.14979296472375681</v>
      </c>
      <c r="X11" s="6">
        <f>K11/'[1]at-wt-ox'!I$2*garnet!K$1</f>
        <v>0</v>
      </c>
      <c r="Y11" s="6">
        <f>L11/'[1]at-wt-ox'!J$2*garnet!L$1</f>
        <v>2.9702244514177292E-3</v>
      </c>
      <c r="Z11" s="6">
        <f>M11/'[1]at-wt-ox'!K$2*garnet!M$1</f>
        <v>0</v>
      </c>
      <c r="AA11" s="6">
        <f>SUM(P11:Z11)</f>
        <v>2.6413576276941972</v>
      </c>
      <c r="AB11" s="6">
        <f>O11/AA11</f>
        <v>4.543118233662109</v>
      </c>
      <c r="AC11" s="6">
        <f>P11*$AB11*AC$1</f>
        <v>2.9897143672972772</v>
      </c>
      <c r="AD11" s="6">
        <f>Q11*$AB11*AD$1</f>
        <v>0</v>
      </c>
      <c r="AE11" s="6">
        <f>R11*$AB11*AE$1</f>
        <v>0</v>
      </c>
      <c r="AF11" s="6">
        <f>S11*$AB11*AF$1</f>
        <v>0</v>
      </c>
      <c r="AG11" s="6">
        <f>T11*$AB11*AG$1</f>
        <v>1.412681591606465</v>
      </c>
      <c r="AH11" s="6">
        <f>U11*$AB11*AH$1</f>
        <v>1.9810186293277972</v>
      </c>
      <c r="AI11" s="6">
        <f>V11*$AB11*AI$1</f>
        <v>0.94234049963317223</v>
      </c>
      <c r="AJ11" s="6">
        <f>W11*$AB11*AJ$1</f>
        <v>0.6805271493108046</v>
      </c>
      <c r="AK11" s="6">
        <f>X11*$AB11*AK$1</f>
        <v>0</v>
      </c>
      <c r="AL11" s="6">
        <f>Y11*$AB11*AL$1</f>
        <v>1.3494080863304921E-2</v>
      </c>
      <c r="AM11" s="6">
        <f>Z11*$AB11*AM$1</f>
        <v>0</v>
      </c>
      <c r="AN11" s="6">
        <f>SUM(AC11:AM11)</f>
        <v>8.0197763180388222</v>
      </c>
      <c r="AO11" s="6">
        <f>AN11*24/8-24</f>
        <v>5.9328954116466548E-2</v>
      </c>
      <c r="AP11" s="6">
        <f>AG11-AO11</f>
        <v>1.3533526374899985</v>
      </c>
      <c r="AQ11" s="6">
        <f>AC11/$AN11*8</f>
        <v>2.9823418995590041</v>
      </c>
      <c r="AR11" s="6">
        <f>AD11/$AN11*8</f>
        <v>0</v>
      </c>
      <c r="AS11" s="6">
        <f>AE11/$AN11*8</f>
        <v>0</v>
      </c>
      <c r="AT11" s="6">
        <f>AF11/$AN11*8</f>
        <v>0</v>
      </c>
      <c r="AU11" s="6">
        <f>AG11/$AN11*8</f>
        <v>1.4091979981326221</v>
      </c>
      <c r="AV11" s="6">
        <f>AH11/$AN11*8</f>
        <v>1.9761335486346741</v>
      </c>
      <c r="AW11" s="6">
        <f>AI11/$AN11*8</f>
        <v>0.94001674087949094</v>
      </c>
      <c r="AX11" s="6">
        <f>AJ11/$AN11*8</f>
        <v>0.6788490075765331</v>
      </c>
      <c r="AY11" s="6">
        <f>AK11/$AN11*8</f>
        <v>0</v>
      </c>
      <c r="AZ11" s="6">
        <f>AL11/$AN11*8</f>
        <v>1.3460805217674499E-2</v>
      </c>
      <c r="BA11" s="6">
        <f>AM11/$AN11*8</f>
        <v>0</v>
      </c>
      <c r="BB11" s="4">
        <f>AQ11</f>
        <v>2.9823418995590041</v>
      </c>
      <c r="BC11" s="4">
        <f>IF(3-BB11&gt;AV11,AV11,3-BB11)</f>
        <v>1.7658100440995916E-2</v>
      </c>
      <c r="BD11" s="6">
        <f>SUM(BB11:BC11)</f>
        <v>3</v>
      </c>
      <c r="BE11" s="6">
        <f>AV11-BC11</f>
        <v>1.9584754481936781</v>
      </c>
      <c r="BF11" s="6">
        <f>AY11</f>
        <v>0</v>
      </c>
      <c r="BG11" s="6">
        <f>IF(2-(BE11+AY11+AT11)&gt;AO11,AO11,2-(BE11+AY11+AT11))</f>
        <v>4.1524551806321863E-2</v>
      </c>
      <c r="BH11" s="6">
        <f>AT11</f>
        <v>0</v>
      </c>
      <c r="BI11" s="6">
        <f>SUM(BE11:BH11)</f>
        <v>2</v>
      </c>
      <c r="BJ11" s="6">
        <f>AI11/AN11*8</f>
        <v>0.94001674087949094</v>
      </c>
      <c r="BK11" s="6">
        <f>AJ11/AN11*8</f>
        <v>0.6788490075765331</v>
      </c>
      <c r="BL11" s="6">
        <f>AL11/AN11*8</f>
        <v>1.3460805217674499E-2</v>
      </c>
      <c r="BM11" s="6">
        <f>AP11/AN11*8</f>
        <v>1.3500153458853086</v>
      </c>
      <c r="BN11" s="6">
        <f>AO11-BG11</f>
        <v>1.7804402310144685E-2</v>
      </c>
      <c r="BO11" s="6">
        <f>AE11/AN11*8</f>
        <v>0</v>
      </c>
      <c r="BP11" s="6">
        <f>AD11/AN11*8</f>
        <v>0</v>
      </c>
      <c r="BQ11" s="6">
        <f>SUM(BJ11:BP11)</f>
        <v>3.0001463018691519</v>
      </c>
      <c r="BS11" s="4">
        <f>BJ11/(BJ11+BM11+BK11+BL11)*100</f>
        <v>31.51941569873291</v>
      </c>
      <c r="BT11" s="4">
        <f>BM11/(BJ11+BM11+BK11+BL11)*100</f>
        <v>45.26695433829812</v>
      </c>
      <c r="BU11" s="4">
        <f>BL11/(BJ11+BM11+BK11+BL11)*100</f>
        <v>0.45135016946463852</v>
      </c>
      <c r="BV11" s="6">
        <f>BK11/(BK11+BL11+BJ11+BM11)*100</f>
        <v>22.762279793504334</v>
      </c>
      <c r="BW11" s="6">
        <f>BT11+BU11</f>
        <v>45.71830450776276</v>
      </c>
      <c r="BX11" s="15">
        <f>BN11/BE11*BV11</f>
        <v>0.20693074672619038</v>
      </c>
      <c r="BY11" s="2"/>
    </row>
    <row r="12" spans="1:80">
      <c r="A12" s="1">
        <v>35</v>
      </c>
      <c r="B12" s="1" t="s">
        <v>21</v>
      </c>
      <c r="C12" s="14">
        <v>39.75</v>
      </c>
      <c r="D12" s="14">
        <v>0</v>
      </c>
      <c r="E12" s="14">
        <v>0</v>
      </c>
      <c r="F12" s="14">
        <v>0</v>
      </c>
      <c r="G12" s="14">
        <v>22.41</v>
      </c>
      <c r="H12" s="14">
        <v>22.39</v>
      </c>
      <c r="I12" s="14">
        <v>8.2200000000000006</v>
      </c>
      <c r="J12" s="14">
        <v>8.5399999999999991</v>
      </c>
      <c r="K12" s="14">
        <v>0</v>
      </c>
      <c r="L12" s="14">
        <v>0.16869999999999999</v>
      </c>
      <c r="M12" s="14">
        <v>0</v>
      </c>
      <c r="N12" s="6">
        <f>SUM(C12:M12)</f>
        <v>101.4787</v>
      </c>
      <c r="O12" s="1">
        <v>12</v>
      </c>
      <c r="P12" s="6">
        <f>C12/'[1]at-wt-ox'!A$2*garnet!C$1</f>
        <v>1.3231409869133868</v>
      </c>
      <c r="Q12" s="6">
        <f>D12/'[1]at-wt-ox'!B$2*garnet!D$1</f>
        <v>0</v>
      </c>
      <c r="R12" s="6">
        <f>E12/'[1]at-wt-ox'!C$2*garnet!E$1</f>
        <v>0</v>
      </c>
      <c r="S12" s="6">
        <f>F12/'[1]at-wt-ox'!D$2*garnet!F$1</f>
        <v>0</v>
      </c>
      <c r="T12" s="6">
        <f>G12/'[1]at-wt-ox'!E$2*garnet!G$1</f>
        <v>0.31192410264404746</v>
      </c>
      <c r="U12" s="6">
        <f>H12/'[1]at-wt-ox'!F$2*garnet!H$1</f>
        <v>0.65878000651228119</v>
      </c>
      <c r="V12" s="6">
        <f>I12/'[1]at-wt-ox'!G$2*garnet!I$1</f>
        <v>0.20394795605442584</v>
      </c>
      <c r="W12" s="6">
        <f>J12/'[1]at-wt-ox'!H$2*garnet!J$1</f>
        <v>0.1522895141358194</v>
      </c>
      <c r="X12" s="6">
        <f>K12/'[1]at-wt-ox'!I$2*garnet!K$1</f>
        <v>0</v>
      </c>
      <c r="Y12" s="6">
        <f>L12/'[1]at-wt-ox'!J$2*garnet!L$1</f>
        <v>2.378153132198248E-3</v>
      </c>
      <c r="Z12" s="6">
        <f>M12/'[1]at-wt-ox'!K$2*garnet!M$1</f>
        <v>0</v>
      </c>
      <c r="AA12" s="6">
        <f>SUM(P12:Z12)</f>
        <v>2.6524607193921588</v>
      </c>
      <c r="AB12" s="6">
        <f>O12/AA12</f>
        <v>4.5241009272137065</v>
      </c>
      <c r="AC12" s="6">
        <f>P12*$AB12*AC$1</f>
        <v>2.993011682864656</v>
      </c>
      <c r="AD12" s="6">
        <f>Q12*$AB12*AD$1</f>
        <v>0</v>
      </c>
      <c r="AE12" s="6">
        <f>R12*$AB12*AE$1</f>
        <v>0</v>
      </c>
      <c r="AF12" s="6">
        <f>S12*$AB12*AF$1</f>
        <v>0</v>
      </c>
      <c r="AG12" s="6">
        <f>T12*$AB12*AG$1</f>
        <v>1.4111761219922385</v>
      </c>
      <c r="AH12" s="6">
        <f>U12*$AB12*AH$1</f>
        <v>1.9869248255280418</v>
      </c>
      <c r="AI12" s="6">
        <f>V12*$AB12*AI$1</f>
        <v>0.92268113708916821</v>
      </c>
      <c r="AJ12" s="6">
        <f>W12*$AB12*AJ$1</f>
        <v>0.68897313210678535</v>
      </c>
      <c r="AK12" s="6">
        <f>X12*$AB12*AK$1</f>
        <v>0</v>
      </c>
      <c r="AL12" s="6">
        <f>Y12*$AB12*AL$1</f>
        <v>1.0759004790434274E-2</v>
      </c>
      <c r="AM12" s="6">
        <f>Z12*$AB12*AM$1</f>
        <v>0</v>
      </c>
      <c r="AN12" s="6">
        <f>SUM(AC12:AM12)</f>
        <v>8.0135259043713241</v>
      </c>
      <c r="AO12" s="6">
        <f>AN12*24/8-24</f>
        <v>4.057771311397218E-2</v>
      </c>
      <c r="AP12" s="6">
        <f>AG12-AO12</f>
        <v>1.3705984088782663</v>
      </c>
      <c r="AQ12" s="6">
        <f>AC12/$AN12*8</f>
        <v>2.9879598255065112</v>
      </c>
      <c r="AR12" s="6">
        <f>AD12/$AN12*8</f>
        <v>0</v>
      </c>
      <c r="AS12" s="6">
        <f>AE12/$AN12*8</f>
        <v>0</v>
      </c>
      <c r="AT12" s="6">
        <f>AF12/$AN12*8</f>
        <v>0</v>
      </c>
      <c r="AU12" s="6">
        <f>AG12/$AN12*8</f>
        <v>1.408794220004906</v>
      </c>
      <c r="AV12" s="6">
        <f>AH12/$AN12*8</f>
        <v>1.9835711263569389</v>
      </c>
      <c r="AW12" s="6">
        <f>AI12/$AN12*8</f>
        <v>0.92112375810588132</v>
      </c>
      <c r="AX12" s="6">
        <f>AJ12/$AN12*8</f>
        <v>0.68781022519034241</v>
      </c>
      <c r="AY12" s="6">
        <f>AK12/$AN12*8</f>
        <v>0</v>
      </c>
      <c r="AZ12" s="6">
        <f>AL12/$AN12*8</f>
        <v>1.0740844835420383E-2</v>
      </c>
      <c r="BA12" s="6">
        <f>AM12/$AN12*8</f>
        <v>0</v>
      </c>
      <c r="BB12" s="4">
        <f>AQ12</f>
        <v>2.9879598255065112</v>
      </c>
      <c r="BC12" s="4">
        <f>IF(3-BB12&gt;AV12,AV12,3-BB12)</f>
        <v>1.204017449348882E-2</v>
      </c>
      <c r="BD12" s="6">
        <f>SUM(BB12:BC12)</f>
        <v>3</v>
      </c>
      <c r="BE12" s="6">
        <f>AV12-BC12</f>
        <v>1.9715309518634501</v>
      </c>
      <c r="BF12" s="6">
        <f>AY12</f>
        <v>0</v>
      </c>
      <c r="BG12" s="6">
        <f>IF(2-(BE12+AY12+AT12)&gt;AO12,AO12,2-(BE12+AY12+AT12))</f>
        <v>2.8469048136549935E-2</v>
      </c>
      <c r="BH12" s="6">
        <f>AT12</f>
        <v>0</v>
      </c>
      <c r="BI12" s="6">
        <f>SUM(BE12:BH12)</f>
        <v>2</v>
      </c>
      <c r="BJ12" s="6">
        <f>AI12/AN12*8</f>
        <v>0.92112375810588132</v>
      </c>
      <c r="BK12" s="6">
        <f>AJ12/AN12*8</f>
        <v>0.68781022519034241</v>
      </c>
      <c r="BL12" s="6">
        <f>AL12/AN12*8</f>
        <v>1.0740844835420383E-2</v>
      </c>
      <c r="BM12" s="6">
        <f>AP12/AN12*8</f>
        <v>1.3682849973748652</v>
      </c>
      <c r="BN12" s="6">
        <f>AO12-BG12</f>
        <v>1.2108664977422245E-2</v>
      </c>
      <c r="BO12" s="6">
        <f>AE12/AN12*8</f>
        <v>0</v>
      </c>
      <c r="BP12" s="6">
        <f>AD12/AN12*8</f>
        <v>0</v>
      </c>
      <c r="BQ12" s="6">
        <f>SUM(BJ12:BP12)</f>
        <v>3.0000684904839314</v>
      </c>
      <c r="BS12" s="4">
        <f>BJ12/(BJ12+BM12+BK12+BL12)*100</f>
        <v>30.827849499272812</v>
      </c>
      <c r="BT12" s="4">
        <f>BM12/(BJ12+BM12+BK12+BL12)*100</f>
        <v>45.793286298383137</v>
      </c>
      <c r="BU12" s="4">
        <f>BL12/(BJ12+BM12+BK12+BL12)*100</f>
        <v>0.35947085846777171</v>
      </c>
      <c r="BV12" s="6">
        <f>BK12/(BK12+BL12+BJ12+BM12)*100</f>
        <v>23.019393343876267</v>
      </c>
      <c r="BW12" s="6">
        <f>BT12+BU12</f>
        <v>46.15275715685091</v>
      </c>
      <c r="BX12" s="15">
        <f>BN12/BE12*BV12</f>
        <v>0.14137953133378281</v>
      </c>
      <c r="BY12" s="2"/>
    </row>
    <row r="13" spans="1:80">
      <c r="A13" s="1">
        <v>36</v>
      </c>
      <c r="B13" s="1" t="s">
        <v>22</v>
      </c>
      <c r="C13" s="14">
        <v>38.93</v>
      </c>
      <c r="D13" s="14">
        <v>0</v>
      </c>
      <c r="E13" s="14">
        <v>0</v>
      </c>
      <c r="F13" s="14">
        <v>0</v>
      </c>
      <c r="G13" s="14">
        <v>23.8</v>
      </c>
      <c r="H13" s="14">
        <v>21.89</v>
      </c>
      <c r="I13" s="14">
        <v>6.69</v>
      </c>
      <c r="J13" s="14">
        <v>8.9</v>
      </c>
      <c r="K13" s="14">
        <v>0</v>
      </c>
      <c r="L13" s="14">
        <v>0.31290000000000001</v>
      </c>
      <c r="M13" s="14">
        <v>0</v>
      </c>
      <c r="N13" s="6">
        <f>SUM(C13:M13)</f>
        <v>100.52290000000001</v>
      </c>
      <c r="O13" s="1">
        <v>12</v>
      </c>
      <c r="P13" s="6">
        <f>C13/'[1]at-wt-ox'!A$2*garnet!C$1</f>
        <v>1.2958460030324062</v>
      </c>
      <c r="Q13" s="6">
        <f>D13/'[1]at-wt-ox'!B$2*garnet!D$1</f>
        <v>0</v>
      </c>
      <c r="R13" s="6">
        <f>E13/'[1]at-wt-ox'!C$2*garnet!E$1</f>
        <v>0</v>
      </c>
      <c r="S13" s="6">
        <f>F13/'[1]at-wt-ox'!D$2*garnet!F$1</f>
        <v>0</v>
      </c>
      <c r="T13" s="6">
        <f>G13/'[1]at-wt-ox'!E$2*garnet!G$1</f>
        <v>0.33127147001018875</v>
      </c>
      <c r="U13" s="6">
        <f>H13/'[1]at-wt-ox'!F$2*garnet!H$1</f>
        <v>0.64406852802830883</v>
      </c>
      <c r="V13" s="6">
        <f>I13/'[1]at-wt-ox'!G$2*garnet!I$1</f>
        <v>0.16598684014648526</v>
      </c>
      <c r="W13" s="6">
        <f>J13/'[1]at-wt-ox'!H$2*garnet!J$1</f>
        <v>0.15870921262398041</v>
      </c>
      <c r="X13" s="6">
        <f>K13/'[1]at-wt-ox'!I$2*garnet!K$1</f>
        <v>0</v>
      </c>
      <c r="Y13" s="6">
        <f>L13/'[1]at-wt-ox'!J$2*garnet!L$1</f>
        <v>4.4109313281851326E-3</v>
      </c>
      <c r="Z13" s="6">
        <f>M13/'[1]at-wt-ox'!K$2*garnet!M$1</f>
        <v>0</v>
      </c>
      <c r="AA13" s="6">
        <f>SUM(P13:Z13)</f>
        <v>2.6002929851695553</v>
      </c>
      <c r="AB13" s="6">
        <f>O13/AA13</f>
        <v>4.6148645819684528</v>
      </c>
      <c r="AC13" s="6">
        <f>P13*$AB13*AC$1</f>
        <v>2.9900769115398176</v>
      </c>
      <c r="AD13" s="6">
        <f>Q13*$AB13*AD$1</f>
        <v>0</v>
      </c>
      <c r="AE13" s="6">
        <f>R13*$AB13*AE$1</f>
        <v>0</v>
      </c>
      <c r="AF13" s="6">
        <f>S13*$AB13*AF$1</f>
        <v>0</v>
      </c>
      <c r="AG13" s="6">
        <f>T13*$AB13*AG$1</f>
        <v>1.5287729739666445</v>
      </c>
      <c r="AH13" s="6">
        <f>U13*$AB13*AH$1</f>
        <v>1.9815260255722653</v>
      </c>
      <c r="AI13" s="6">
        <f>V13*$AB13*AI$1</f>
        <v>0.76600678966487412</v>
      </c>
      <c r="AJ13" s="6">
        <f>W13*$AB13*AJ$1</f>
        <v>0.73242152417050765</v>
      </c>
      <c r="AK13" s="6">
        <f>X13*$AB13*AK$1</f>
        <v>0</v>
      </c>
      <c r="AL13" s="6">
        <f>Y13*$AB13*AL$1</f>
        <v>2.0355850759936633E-2</v>
      </c>
      <c r="AM13" s="6">
        <f>Z13*$AB13*AM$1</f>
        <v>0</v>
      </c>
      <c r="AN13" s="6">
        <f>SUM(AC13:AM13)</f>
        <v>8.019160075674046</v>
      </c>
      <c r="AO13" s="6">
        <f>AN13*24/8-24</f>
        <v>5.7480227022139729E-2</v>
      </c>
      <c r="AP13" s="6">
        <f>AG13-AO13</f>
        <v>1.4712927469445047</v>
      </c>
      <c r="AQ13" s="6">
        <f>AC13/$AN13*8</f>
        <v>2.9829327593648149</v>
      </c>
      <c r="AR13" s="6">
        <f>AD13/$AN13*8</f>
        <v>0</v>
      </c>
      <c r="AS13" s="6">
        <f>AE13/$AN13*8</f>
        <v>0</v>
      </c>
      <c r="AT13" s="6">
        <f>AF13/$AN13*8</f>
        <v>0</v>
      </c>
      <c r="AU13" s="6">
        <f>AG13/$AN13*8</f>
        <v>1.5251202964301913</v>
      </c>
      <c r="AV13" s="6">
        <f>AH13/$AN13*8</f>
        <v>1.9767915910128124</v>
      </c>
      <c r="AW13" s="6">
        <f>AI13/$AN13*8</f>
        <v>0.76417657952836204</v>
      </c>
      <c r="AX13" s="6">
        <f>AJ13/$AN13*8</f>
        <v>0.73067155887539192</v>
      </c>
      <c r="AY13" s="6">
        <f>AK13/$AN13*8</f>
        <v>0</v>
      </c>
      <c r="AZ13" s="6">
        <f>AL13/$AN13*8</f>
        <v>2.0307214788427213E-2</v>
      </c>
      <c r="BA13" s="6">
        <f>AM13/$AN13*8</f>
        <v>0</v>
      </c>
      <c r="BB13" s="4">
        <f>AQ13</f>
        <v>2.9829327593648149</v>
      </c>
      <c r="BC13" s="4">
        <f>IF(3-BB13&gt;AV13,AV13,3-BB13)</f>
        <v>1.7067240635185055E-2</v>
      </c>
      <c r="BD13" s="6">
        <f>SUM(BB13:BC13)</f>
        <v>3</v>
      </c>
      <c r="BE13" s="6">
        <f>AV13-BC13</f>
        <v>1.9597243503776274</v>
      </c>
      <c r="BF13" s="6">
        <f>AY13</f>
        <v>0</v>
      </c>
      <c r="BG13" s="6">
        <f>IF(2-(BE13+AY13+AT13)&gt;AO13,AO13,2-(BE13+AY13+AT13))</f>
        <v>4.0275649622372622E-2</v>
      </c>
      <c r="BH13" s="6">
        <f>AT13</f>
        <v>0</v>
      </c>
      <c r="BI13" s="6">
        <f>SUM(BE13:BH13)</f>
        <v>2</v>
      </c>
      <c r="BJ13" s="6">
        <f>AI13/AN13*8</f>
        <v>0.76417657952836204</v>
      </c>
      <c r="BK13" s="6">
        <f>AJ13/AN13*8</f>
        <v>0.73067155887539192</v>
      </c>
      <c r="BL13" s="6">
        <f>AL13/AN13*8</f>
        <v>2.0307214788427213E-2</v>
      </c>
      <c r="BM13" s="6">
        <f>AP13/AN13*8</f>
        <v>1.4677774061726394</v>
      </c>
      <c r="BN13" s="6">
        <f>AO13-BG13</f>
        <v>1.7204577399767107E-2</v>
      </c>
      <c r="BO13" s="6">
        <f>AE13/AN13*8</f>
        <v>0</v>
      </c>
      <c r="BP13" s="6">
        <f>AD13/AN13*8</f>
        <v>0</v>
      </c>
      <c r="BQ13" s="6">
        <f>SUM(BJ13:BP13)</f>
        <v>3.0001373367645878</v>
      </c>
      <c r="BS13" s="4">
        <f>BJ13/(BJ13+BM13+BK13+BL13)*100</f>
        <v>25.618297198596064</v>
      </c>
      <c r="BT13" s="4">
        <f>BM13/(BJ13+BM13+BK13+BL13)*100</f>
        <v>49.205849564144543</v>
      </c>
      <c r="BU13" s="4">
        <f>BL13/(BJ13+BM13+BK13+BL13)*100</f>
        <v>0.68078017262284474</v>
      </c>
      <c r="BV13" s="6">
        <f>BK13/(BK13+BL13+BJ13+BM13)*100</f>
        <v>24.495073064636546</v>
      </c>
      <c r="BW13" s="6">
        <f>BT13+BU13</f>
        <v>49.886629736767389</v>
      </c>
      <c r="BX13" s="15">
        <f>BN13/BE13*BV13</f>
        <v>0.21504421291304737</v>
      </c>
      <c r="BY13" s="2"/>
    </row>
    <row r="14" spans="1:80">
      <c r="A14" s="1">
        <v>11</v>
      </c>
      <c r="B14" s="1" t="s">
        <v>23</v>
      </c>
      <c r="C14" s="14">
        <v>38.880000000000003</v>
      </c>
      <c r="D14" s="14">
        <v>0</v>
      </c>
      <c r="E14" s="14">
        <v>0</v>
      </c>
      <c r="F14" s="14">
        <v>0.1169</v>
      </c>
      <c r="G14" s="14">
        <v>24.14</v>
      </c>
      <c r="H14" s="14">
        <v>21.85</v>
      </c>
      <c r="I14" s="14">
        <v>4.88</v>
      </c>
      <c r="J14" s="14">
        <v>11.13</v>
      </c>
      <c r="K14" s="14">
        <v>0</v>
      </c>
      <c r="L14" s="14">
        <v>0.46029999999999999</v>
      </c>
      <c r="M14" s="14">
        <v>0</v>
      </c>
      <c r="N14" s="6">
        <f>SUM(C14:M14)</f>
        <v>101.4572</v>
      </c>
      <c r="O14" s="1">
        <v>12</v>
      </c>
      <c r="P14" s="6">
        <f>C14/'[1]at-wt-ox'!A$2*garnet!C$1</f>
        <v>1.2941816747469805</v>
      </c>
      <c r="Q14" s="6">
        <f>D14/'[1]at-wt-ox'!B$2*garnet!D$1</f>
        <v>0</v>
      </c>
      <c r="R14" s="6">
        <f>E14/'[1]at-wt-ox'!C$2*garnet!E$1</f>
        <v>0</v>
      </c>
      <c r="S14" s="6">
        <f>F14/'[1]at-wt-ox'!D$2*garnet!F$1</f>
        <v>2.9274107315020951E-3</v>
      </c>
      <c r="T14" s="6">
        <f>G14/'[1]at-wt-ox'!E$2*garnet!G$1</f>
        <v>0.33600391958176284</v>
      </c>
      <c r="U14" s="6">
        <f>H14/'[1]at-wt-ox'!F$2*garnet!H$1</f>
        <v>0.64289160974959114</v>
      </c>
      <c r="V14" s="6">
        <f>I14/'[1]at-wt-ox'!G$2*garnet!I$1</f>
        <v>0.12107859191552287</v>
      </c>
      <c r="W14" s="6">
        <f>J14/'[1]at-wt-ox'!H$2*garnet!J$1</f>
        <v>0.19847567825897777</v>
      </c>
      <c r="X14" s="6">
        <f>K14/'[1]at-wt-ox'!I$2*garnet!K$1</f>
        <v>0</v>
      </c>
      <c r="Y14" s="6">
        <f>L14/'[1]at-wt-ox'!J$2*garnet!L$1</f>
        <v>6.4888197199220723E-3</v>
      </c>
      <c r="Z14" s="6">
        <f>M14/'[1]at-wt-ox'!K$2*garnet!M$1</f>
        <v>0</v>
      </c>
      <c r="AA14" s="6">
        <f>SUM(P14:Z14)</f>
        <v>2.6020477047042592</v>
      </c>
      <c r="AB14" s="6">
        <f>O14/AA14</f>
        <v>4.6117524971986947</v>
      </c>
      <c r="AC14" s="6">
        <f>P14*$AB14*AC$1</f>
        <v>2.9842227851715881</v>
      </c>
      <c r="AD14" s="6">
        <f>Q14*$AB14*AD$1</f>
        <v>0</v>
      </c>
      <c r="AE14" s="6">
        <f>R14*$AB14*AE$1</f>
        <v>0</v>
      </c>
      <c r="AF14" s="6">
        <f>S14*$AB14*AF$1</f>
        <v>6.7502468756655224E-3</v>
      </c>
      <c r="AG14" s="6">
        <f>T14*$AB14*AG$1</f>
        <v>1.5495669151997442</v>
      </c>
      <c r="AH14" s="6">
        <f>U14*$AB14*AH$1</f>
        <v>1.9765713244605103</v>
      </c>
      <c r="AI14" s="6">
        <f>V14*$AB14*AI$1</f>
        <v>0.55838449862371431</v>
      </c>
      <c r="AJ14" s="6">
        <f>W14*$AB14*AJ$1</f>
        <v>0.91532070484404537</v>
      </c>
      <c r="AK14" s="6">
        <f>X14*$AB14*AK$1</f>
        <v>0</v>
      </c>
      <c r="AL14" s="6">
        <f>Y14*$AB14*AL$1</f>
        <v>2.9924830547222753E-2</v>
      </c>
      <c r="AM14" s="6">
        <f>Z14*$AB14*AM$1</f>
        <v>0</v>
      </c>
      <c r="AN14" s="6">
        <f>SUM(AC14:AM14)</f>
        <v>8.0207413057224901</v>
      </c>
      <c r="AO14" s="6">
        <f>AN14*24/8-24</f>
        <v>6.2223917167472109E-2</v>
      </c>
      <c r="AP14" s="6">
        <f>AG14-AO14</f>
        <v>1.4873429980322721</v>
      </c>
      <c r="AQ14" s="6">
        <f>AC14/$AN14*8</f>
        <v>2.976505708311485</v>
      </c>
      <c r="AR14" s="6">
        <f>AD14/$AN14*8</f>
        <v>0</v>
      </c>
      <c r="AS14" s="6">
        <f>AE14/$AN14*8</f>
        <v>0</v>
      </c>
      <c r="AT14" s="6">
        <f>AF14/$AN14*8</f>
        <v>6.7327910160618005E-3</v>
      </c>
      <c r="AU14" s="6">
        <f>AG14/$AN14*8</f>
        <v>1.5455597991613945</v>
      </c>
      <c r="AV14" s="6">
        <f>AH14/$AN14*8</f>
        <v>1.9714599926570904</v>
      </c>
      <c r="AW14" s="6">
        <f>AI14/$AN14*8</f>
        <v>0.55694053937416332</v>
      </c>
      <c r="AX14" s="6">
        <f>AJ14/$AN14*8</f>
        <v>0.91295372330834235</v>
      </c>
      <c r="AY14" s="6">
        <f>AK14/$AN14*8</f>
        <v>0</v>
      </c>
      <c r="AZ14" s="6">
        <f>AL14/$AN14*8</f>
        <v>2.9847446171463017E-2</v>
      </c>
      <c r="BA14" s="6">
        <f>AM14/$AN14*8</f>
        <v>0</v>
      </c>
      <c r="BB14" s="4">
        <f>AQ14</f>
        <v>2.976505708311485</v>
      </c>
      <c r="BC14" s="4">
        <f>IF(3-BB14&gt;AV14,AV14,3-BB14)</f>
        <v>2.3494291688515023E-2</v>
      </c>
      <c r="BD14" s="6">
        <f>SUM(BB14:BC14)</f>
        <v>3</v>
      </c>
      <c r="BE14" s="6">
        <f>AV14-BC14</f>
        <v>1.9479657009685754</v>
      </c>
      <c r="BF14" s="6">
        <f>AY14</f>
        <v>0</v>
      </c>
      <c r="BG14" s="6">
        <f>IF(2-(BE14+AY14+AT14)&gt;AO14,AO14,2-(BE14+AY14+AT14))</f>
        <v>4.5301508015362923E-2</v>
      </c>
      <c r="BH14" s="6">
        <f>AT14</f>
        <v>6.7327910160618005E-3</v>
      </c>
      <c r="BI14" s="6">
        <f>SUM(BE14:BH14)</f>
        <v>2</v>
      </c>
      <c r="BJ14" s="6">
        <f>AI14/AN14*8</f>
        <v>0.55694053937416332</v>
      </c>
      <c r="BK14" s="6">
        <f>AJ14/AN14*8</f>
        <v>0.91295372330834235</v>
      </c>
      <c r="BL14" s="6">
        <f>AL14/AN14*8</f>
        <v>2.9847446171463017E-2</v>
      </c>
      <c r="BM14" s="6">
        <f>AP14/AN14*8</f>
        <v>1.483496790473579</v>
      </c>
      <c r="BN14" s="6">
        <f>AO14-BG14</f>
        <v>1.6922409152109186E-2</v>
      </c>
      <c r="BO14" s="6">
        <f>AE14/AN14*8</f>
        <v>0</v>
      </c>
      <c r="BP14" s="6">
        <f>AD14/AN14*8</f>
        <v>0</v>
      </c>
      <c r="BQ14" s="6">
        <f>SUM(BJ14:BP14)</f>
        <v>3.0001609084796566</v>
      </c>
      <c r="BS14" s="4">
        <f>BJ14/(BJ14+BM14+BK14+BL14)*100</f>
        <v>18.668991416532851</v>
      </c>
      <c r="BT14" s="4">
        <f>BM14/(BJ14+BM14+BK14+BL14)*100</f>
        <v>49.72773014319754</v>
      </c>
      <c r="BU14" s="4">
        <f>BL14/(BJ14+BM14+BK14+BL14)*100</f>
        <v>1.0005048600100506</v>
      </c>
      <c r="BV14" s="6">
        <f>BK14/(BK14+BL14+BJ14+BM14)*100</f>
        <v>30.602773580259559</v>
      </c>
      <c r="BW14" s="6">
        <f>BT14+BU14</f>
        <v>50.728235003207594</v>
      </c>
      <c r="BX14" s="15">
        <f>BN14/BE14*BV14</f>
        <v>0.26585306684661381</v>
      </c>
      <c r="BY14" s="2"/>
    </row>
    <row r="15" spans="1:80">
      <c r="A15" s="1">
        <v>12</v>
      </c>
      <c r="B15" s="1" t="s">
        <v>24</v>
      </c>
      <c r="C15" s="14">
        <v>38.89</v>
      </c>
      <c r="D15" s="14">
        <v>6.4399999999999999E-2</v>
      </c>
      <c r="E15" s="14">
        <v>0</v>
      </c>
      <c r="F15" s="14">
        <v>9.9500000000000005E-2</v>
      </c>
      <c r="G15" s="14">
        <v>23.61</v>
      </c>
      <c r="H15" s="14">
        <v>21.53</v>
      </c>
      <c r="I15" s="14">
        <v>4.5599999999999996</v>
      </c>
      <c r="J15" s="14">
        <v>11.8</v>
      </c>
      <c r="K15" s="14">
        <v>0</v>
      </c>
      <c r="L15" s="14">
        <v>0.44700000000000001</v>
      </c>
      <c r="M15" s="14">
        <v>0</v>
      </c>
      <c r="N15" s="6">
        <f>SUM(C15:M15)</f>
        <v>101.0009</v>
      </c>
      <c r="O15" s="1">
        <v>12</v>
      </c>
      <c r="P15" s="6">
        <f>C15/'[1]at-wt-ox'!A$2*garnet!C$1</f>
        <v>1.2945145404040657</v>
      </c>
      <c r="Q15" s="6">
        <f>D15/'[1]at-wt-ox'!B$2*garnet!D$1</f>
        <v>1.0390626235298635E-3</v>
      </c>
      <c r="R15" s="6">
        <f>E15/'[1]at-wt-ox'!C$2*garnet!E$1</f>
        <v>0</v>
      </c>
      <c r="S15" s="6">
        <f>F15/'[1]at-wt-ox'!D$2*garnet!F$1</f>
        <v>2.4916797928525103E-3</v>
      </c>
      <c r="T15" s="6">
        <f>G15/'[1]at-wt-ox'!E$2*garnet!G$1</f>
        <v>0.32862686583783846</v>
      </c>
      <c r="U15" s="6">
        <f>H15/'[1]at-wt-ox'!F$2*garnet!H$1</f>
        <v>0.63347626351984887</v>
      </c>
      <c r="V15" s="6">
        <f>I15/'[1]at-wt-ox'!G$2*garnet!I$1</f>
        <v>0.11313901211778365</v>
      </c>
      <c r="W15" s="6">
        <f>J15/'[1]at-wt-ox'!H$2*garnet!J$1</f>
        <v>0.21042345044527741</v>
      </c>
      <c r="X15" s="6">
        <f>K15/'[1]at-wt-ox'!I$2*garnet!K$1</f>
        <v>0</v>
      </c>
      <c r="Y15" s="6">
        <f>L15/'[1]at-wt-ox'!J$2*garnet!L$1</f>
        <v>6.3013304688359032E-3</v>
      </c>
      <c r="Z15" s="6">
        <f>M15/'[1]at-wt-ox'!K$2*garnet!M$1</f>
        <v>0</v>
      </c>
      <c r="AA15" s="6">
        <f>SUM(P15:Z15)</f>
        <v>2.5900122052100323</v>
      </c>
      <c r="AB15" s="6">
        <f>O15/AA15</f>
        <v>4.6331827996257964</v>
      </c>
      <c r="AC15" s="6">
        <f>P15*$AB15*AC$1</f>
        <v>2.998861251232805</v>
      </c>
      <c r="AD15" s="6">
        <f>Q15*$AB15*AD$1</f>
        <v>9.6283341501452353E-3</v>
      </c>
      <c r="AE15" s="6">
        <f>R15*$AB15*AE$1</f>
        <v>0</v>
      </c>
      <c r="AF15" s="6">
        <f>S15*$AB15*AF$1</f>
        <v>5.772203979209709E-3</v>
      </c>
      <c r="AG15" s="6">
        <f>T15*$AB15*AG$1</f>
        <v>1.5225883422948074</v>
      </c>
      <c r="AH15" s="6">
        <f>U15*$AB15*AH$1</f>
        <v>1.9566742187409214</v>
      </c>
      <c r="AI15" s="6">
        <f>V15*$AB15*AI$1</f>
        <v>0.52419372491076976</v>
      </c>
      <c r="AJ15" s="6">
        <f>W15*$AB15*AJ$1</f>
        <v>0.9749303112409704</v>
      </c>
      <c r="AK15" s="6">
        <f>X15*$AB15*AK$1</f>
        <v>0</v>
      </c>
      <c r="AL15" s="6">
        <f>Y15*$AB15*AL$1</f>
        <v>2.9195215942968464E-2</v>
      </c>
      <c r="AM15" s="6">
        <f>Z15*$AB15*AM$1</f>
        <v>0</v>
      </c>
      <c r="AN15" s="6">
        <f>SUM(AC15:AM15)</f>
        <v>8.0218436024925985</v>
      </c>
      <c r="AO15" s="6">
        <f>AN15*24/8-24</f>
        <v>6.5530807477795605E-2</v>
      </c>
      <c r="AP15" s="6">
        <f>AG15-AO15</f>
        <v>1.4570575348170118</v>
      </c>
      <c r="AQ15" s="6">
        <f>AC15/$AN15*8</f>
        <v>2.9906953063018875</v>
      </c>
      <c r="AR15" s="6">
        <f>AD15/$AN15*8</f>
        <v>9.6021160493864107E-3</v>
      </c>
      <c r="AS15" s="6">
        <f>AE15/$AN15*8</f>
        <v>0</v>
      </c>
      <c r="AT15" s="6">
        <f>AF15/$AN15*8</f>
        <v>5.7564861797266978E-3</v>
      </c>
      <c r="AU15" s="6">
        <f>AG15/$AN15*8</f>
        <v>1.5184423110135921</v>
      </c>
      <c r="AV15" s="6">
        <f>AH15/$AN15*8</f>
        <v>1.9513461649967159</v>
      </c>
      <c r="AW15" s="6">
        <f>AI15/$AN15*8</f>
        <v>0.52276633740192979</v>
      </c>
      <c r="AX15" s="6">
        <f>AJ15/$AN15*8</f>
        <v>0.97227556113214053</v>
      </c>
      <c r="AY15" s="6">
        <f>AK15/$AN15*8</f>
        <v>0</v>
      </c>
      <c r="AZ15" s="6">
        <f>AL15/$AN15*8</f>
        <v>2.9115716924619912E-2</v>
      </c>
      <c r="BA15" s="6">
        <f>AM15/$AN15*8</f>
        <v>0</v>
      </c>
      <c r="BB15" s="4">
        <f>AQ15</f>
        <v>2.9906953063018875</v>
      </c>
      <c r="BC15" s="4">
        <f>IF(3-BB15&gt;AV15,AV15,3-BB15)</f>
        <v>9.3046936981124873E-3</v>
      </c>
      <c r="BD15" s="6">
        <f>SUM(BB15:BC15)</f>
        <v>3</v>
      </c>
      <c r="BE15" s="6">
        <f>AV15-BC15</f>
        <v>1.9420414712986034</v>
      </c>
      <c r="BF15" s="6">
        <f>AY15</f>
        <v>0</v>
      </c>
      <c r="BG15" s="6">
        <f>IF(2-(BE15+AY15+AT15)&gt;AO15,AO15,2-(BE15+AY15+AT15))</f>
        <v>5.2202042521669823E-2</v>
      </c>
      <c r="BH15" s="6">
        <f>AT15</f>
        <v>5.7564861797266978E-3</v>
      </c>
      <c r="BI15" s="6">
        <f>SUM(BE15:BH15)</f>
        <v>2</v>
      </c>
      <c r="BJ15" s="6">
        <f>AI15/AN15*8</f>
        <v>0.52276633740192979</v>
      </c>
      <c r="BK15" s="6">
        <f>AJ15/AN15*8</f>
        <v>0.97227556113214053</v>
      </c>
      <c r="BL15" s="6">
        <f>AL15/AN15*8</f>
        <v>2.9115716924619912E-2</v>
      </c>
      <c r="BM15" s="6">
        <f>AP15/AN15*8</f>
        <v>1.4530899449241474</v>
      </c>
      <c r="BN15" s="6">
        <f>AO15-BG15</f>
        <v>1.3328764956125783E-2</v>
      </c>
      <c r="BO15" s="6">
        <f>AE15/AN15*8</f>
        <v>0</v>
      </c>
      <c r="BP15" s="6">
        <f>AD15/AN15*8</f>
        <v>9.6021160493864107E-3</v>
      </c>
      <c r="BQ15" s="6">
        <f>SUM(BJ15:BP15)</f>
        <v>3.0001784413883499</v>
      </c>
      <c r="BS15" s="4">
        <f>BJ15/(BJ15+BM15+BK15+BL15)*100</f>
        <v>17.558712428156571</v>
      </c>
      <c r="BT15" s="4">
        <f>BM15/(BJ15+BM15+BK15+BL15)*100</f>
        <v>48.806487047294702</v>
      </c>
      <c r="BU15" s="4">
        <f>BL15/(BJ15+BM15+BK15+BL15)*100</f>
        <v>0.97794074339172465</v>
      </c>
      <c r="BV15" s="6">
        <f>BK15/(BK15+BL15+BJ15+BM15)*100</f>
        <v>32.656859781156989</v>
      </c>
      <c r="BW15" s="6">
        <f>BT15+BU15</f>
        <v>49.784427790686429</v>
      </c>
      <c r="BX15" s="15">
        <f>BN15/BE15*BV15</f>
        <v>0.22413301397582353</v>
      </c>
      <c r="BY15" s="2"/>
    </row>
    <row r="16" spans="1:80">
      <c r="A16" s="1">
        <v>13</v>
      </c>
      <c r="B16" s="1" t="s">
        <v>25</v>
      </c>
      <c r="C16" s="14">
        <v>39</v>
      </c>
      <c r="D16" s="14">
        <v>0</v>
      </c>
      <c r="E16" s="14">
        <v>0</v>
      </c>
      <c r="F16" s="14">
        <v>7.4899999999999994E-2</v>
      </c>
      <c r="G16" s="14">
        <v>24.61</v>
      </c>
      <c r="H16" s="14">
        <v>21.89</v>
      </c>
      <c r="I16" s="14">
        <v>4.4000000000000004</v>
      </c>
      <c r="J16" s="14">
        <v>11.15</v>
      </c>
      <c r="K16" s="14">
        <v>0</v>
      </c>
      <c r="L16" s="14">
        <v>0.41289999999999999</v>
      </c>
      <c r="M16" s="14">
        <v>0</v>
      </c>
      <c r="N16" s="6">
        <f>SUM(C16:M16)</f>
        <v>101.5378</v>
      </c>
      <c r="O16" s="1">
        <v>12</v>
      </c>
      <c r="P16" s="6">
        <f>C16/'[1]at-wt-ox'!A$2*garnet!C$1</f>
        <v>1.298176062632002</v>
      </c>
      <c r="Q16" s="6">
        <f>D16/'[1]at-wt-ox'!B$2*garnet!D$1</f>
        <v>0</v>
      </c>
      <c r="R16" s="6">
        <f>E16/'[1]at-wt-ox'!C$2*garnet!E$1</f>
        <v>0</v>
      </c>
      <c r="S16" s="6">
        <f>F16/'[1]at-wt-ox'!D$2*garnet!F$1</f>
        <v>1.8756463968306835E-3</v>
      </c>
      <c r="T16" s="6">
        <f>G16/'[1]at-wt-ox'!E$2*garnet!G$1</f>
        <v>0.34254583516599763</v>
      </c>
      <c r="U16" s="6">
        <f>H16/'[1]at-wt-ox'!F$2*garnet!H$1</f>
        <v>0.64406852802830883</v>
      </c>
      <c r="V16" s="6">
        <f>I16/'[1]at-wt-ox'!G$2*garnet!I$1</f>
        <v>0.10916922221891406</v>
      </c>
      <c r="W16" s="6">
        <f>J16/'[1]at-wt-ox'!H$2*garnet!J$1</f>
        <v>0.19883232817498669</v>
      </c>
      <c r="X16" s="6">
        <f>K16/'[1]at-wt-ox'!I$2*garnet!K$1</f>
        <v>0</v>
      </c>
      <c r="Y16" s="6">
        <f>L16/'[1]at-wt-ox'!J$2*garnet!L$1</f>
        <v>5.8206249453743725E-3</v>
      </c>
      <c r="Z16" s="6">
        <f>M16/'[1]at-wt-ox'!K$2*garnet!M$1</f>
        <v>0</v>
      </c>
      <c r="AA16" s="6">
        <f>SUM(P16:Z16)</f>
        <v>2.600488247562414</v>
      </c>
      <c r="AB16" s="6">
        <f>O16/AA16</f>
        <v>4.6145180664624359</v>
      </c>
      <c r="AC16" s="6">
        <f>P16*$AB16*AC$1</f>
        <v>2.9952284472322219</v>
      </c>
      <c r="AD16" s="6">
        <f>Q16*$AB16*AD$1</f>
        <v>0</v>
      </c>
      <c r="AE16" s="6">
        <f>R16*$AB16*AE$1</f>
        <v>0</v>
      </c>
      <c r="AF16" s="6">
        <f>S16*$AB16*AF$1</f>
        <v>4.3276020922351803E-3</v>
      </c>
      <c r="AG16" s="6">
        <f>T16*$AB16*AG$1</f>
        <v>1.5806839449649597</v>
      </c>
      <c r="AH16" s="6">
        <f>U16*$AB16*AH$1</f>
        <v>1.9813772390843325</v>
      </c>
      <c r="AI16" s="6">
        <f>V16*$AB16*AI$1</f>
        <v>0.50376334823083135</v>
      </c>
      <c r="AJ16" s="6">
        <f>W16*$AB16*AJ$1</f>
        <v>0.91751537056026411</v>
      </c>
      <c r="AK16" s="6">
        <f>X16*$AB16*AK$1</f>
        <v>0</v>
      </c>
      <c r="AL16" s="6">
        <f>Y16*$AB16*AL$1</f>
        <v>2.685937896853197E-2</v>
      </c>
      <c r="AM16" s="6">
        <f>Z16*$AB16*AM$1</f>
        <v>0</v>
      </c>
      <c r="AN16" s="6">
        <f>SUM(AC16:AM16)</f>
        <v>8.0097553311333751</v>
      </c>
      <c r="AO16" s="6">
        <f>AN16*24/8-24</f>
        <v>2.9265993400123591E-2</v>
      </c>
      <c r="AP16" s="6">
        <f>AG16-AO16</f>
        <v>1.5514179515648361</v>
      </c>
      <c r="AQ16" s="6">
        <f>AC16/$AN16*8</f>
        <v>2.9915804649762245</v>
      </c>
      <c r="AR16" s="6">
        <f>AD16/$AN16*8</f>
        <v>0</v>
      </c>
      <c r="AS16" s="6">
        <f>AE16/$AN16*8</f>
        <v>0</v>
      </c>
      <c r="AT16" s="6">
        <f>AF16/$AN16*8</f>
        <v>4.3223313705117406E-3</v>
      </c>
      <c r="AU16" s="6">
        <f>AG16/$AN16*8</f>
        <v>1.5787587806293644</v>
      </c>
      <c r="AV16" s="6">
        <f>AH16/$AN16*8</f>
        <v>1.9789640578736318</v>
      </c>
      <c r="AW16" s="6">
        <f>AI16/$AN16*8</f>
        <v>0.50314979911832003</v>
      </c>
      <c r="AX16" s="6">
        <f>AJ16/$AN16*8</f>
        <v>0.91639789993978382</v>
      </c>
      <c r="AY16" s="6">
        <f>AK16/$AN16*8</f>
        <v>0</v>
      </c>
      <c r="AZ16" s="6">
        <f>AL16/$AN16*8</f>
        <v>2.6826666092165274E-2</v>
      </c>
      <c r="BA16" s="6">
        <f>AM16/$AN16*8</f>
        <v>0</v>
      </c>
      <c r="BB16" s="4">
        <f>AQ16</f>
        <v>2.9915804649762245</v>
      </c>
      <c r="BC16" s="4">
        <f>IF(3-BB16&gt;AV16,AV16,3-BB16)</f>
        <v>8.4195350237754596E-3</v>
      </c>
      <c r="BD16" s="6">
        <f>SUM(BB16:BC16)</f>
        <v>3</v>
      </c>
      <c r="BE16" s="6">
        <f>AV16-BC16</f>
        <v>1.9705445228498564</v>
      </c>
      <c r="BF16" s="6">
        <f>AY16</f>
        <v>0</v>
      </c>
      <c r="BG16" s="6">
        <f>IF(2-(BE16+AY16+AT16)&gt;AO16,AO16,2-(BE16+AY16+AT16))</f>
        <v>2.5133145779631993E-2</v>
      </c>
      <c r="BH16" s="6">
        <f>AT16</f>
        <v>4.3223313705117406E-3</v>
      </c>
      <c r="BI16" s="6">
        <f>SUM(BE16:BH16)</f>
        <v>2</v>
      </c>
      <c r="BJ16" s="6">
        <f>AI16/AN16*8</f>
        <v>0.50314979911832003</v>
      </c>
      <c r="BK16" s="6">
        <f>AJ16/AN16*8</f>
        <v>0.91639789993978382</v>
      </c>
      <c r="BL16" s="6">
        <f>AL16/AN16*8</f>
        <v>2.6826666092165274E-2</v>
      </c>
      <c r="BM16" s="6">
        <f>AP16/AN16*8</f>
        <v>1.5495284311964734</v>
      </c>
      <c r="BN16" s="6">
        <f>AO16-BG16</f>
        <v>4.1328476204915976E-3</v>
      </c>
      <c r="BO16" s="6">
        <f>AE16/AN16*8</f>
        <v>0</v>
      </c>
      <c r="BP16" s="6">
        <f>AD16/AN16*8</f>
        <v>0</v>
      </c>
      <c r="BQ16" s="6">
        <f>SUM(BJ16:BP16)</f>
        <v>3.0000356439672338</v>
      </c>
      <c r="BS16" s="4">
        <f>BJ16/(BJ16+BM16+BK16+BL16)*100</f>
        <v>16.794596931912139</v>
      </c>
      <c r="BT16" s="4">
        <f>BM16/(BJ16+BM16+BK16+BL16)*100</f>
        <v>51.721585663126191</v>
      </c>
      <c r="BU16" s="4">
        <f>BL16/(BJ16+BM16+BK16+BL16)*100</f>
        <v>0.89544514344317827</v>
      </c>
      <c r="BV16" s="6">
        <f>BK16/(BK16+BL16+BJ16+BM16)*100</f>
        <v>30.588372261518494</v>
      </c>
      <c r="BW16" s="6">
        <f>BT16+BU16</f>
        <v>52.617030806569367</v>
      </c>
      <c r="BX16" s="15">
        <f>BN16/BE16*BV16</f>
        <v>6.4153374891981627E-2</v>
      </c>
      <c r="BY16" s="2"/>
    </row>
    <row r="17" spans="1:77">
      <c r="A17" s="1">
        <v>14</v>
      </c>
      <c r="B17" s="1" t="s">
        <v>26</v>
      </c>
      <c r="C17" s="14">
        <v>39.130000000000003</v>
      </c>
      <c r="D17" s="14">
        <v>5.1700000000000003E-2</v>
      </c>
      <c r="E17" s="14">
        <v>0</v>
      </c>
      <c r="F17" s="14">
        <v>0</v>
      </c>
      <c r="G17" s="14">
        <v>23.77</v>
      </c>
      <c r="H17" s="14">
        <v>21.66</v>
      </c>
      <c r="I17" s="14">
        <v>4.6500000000000004</v>
      </c>
      <c r="J17" s="14">
        <v>11.56</v>
      </c>
      <c r="K17" s="14">
        <v>0</v>
      </c>
      <c r="L17" s="14">
        <v>0.50039999999999996</v>
      </c>
      <c r="M17" s="14">
        <v>0</v>
      </c>
      <c r="N17" s="6">
        <f>SUM(C17:M17)</f>
        <v>101.32210000000001</v>
      </c>
      <c r="O17" s="1">
        <v>12</v>
      </c>
      <c r="P17" s="6">
        <f>C17/'[1]at-wt-ox'!A$2*garnet!C$1</f>
        <v>1.3025033161741089</v>
      </c>
      <c r="Q17" s="6">
        <f>D17/'[1]at-wt-ox'!B$2*garnet!D$1</f>
        <v>8.3415431112568244E-4</v>
      </c>
      <c r="R17" s="6">
        <f>E17/'[1]at-wt-ox'!C$2*garnet!E$1</f>
        <v>0</v>
      </c>
      <c r="S17" s="6">
        <f>F17/'[1]at-wt-ox'!D$2*garnet!F$1</f>
        <v>0</v>
      </c>
      <c r="T17" s="6">
        <f>G17/'[1]at-wt-ox'!E$2*garnet!G$1</f>
        <v>0.33085390093034395</v>
      </c>
      <c r="U17" s="6">
        <f>H17/'[1]at-wt-ox'!F$2*garnet!H$1</f>
        <v>0.63730124792568166</v>
      </c>
      <c r="V17" s="6">
        <f>I17/'[1]at-wt-ox'!G$2*garnet!I$1</f>
        <v>0.11537201893589782</v>
      </c>
      <c r="W17" s="6">
        <f>J17/'[1]at-wt-ox'!H$2*garnet!J$1</f>
        <v>0.20614365145317007</v>
      </c>
      <c r="X17" s="6">
        <f>K17/'[1]at-wt-ox'!I$2*garnet!K$1</f>
        <v>0</v>
      </c>
      <c r="Y17" s="6">
        <f>L17/'[1]at-wt-ox'!J$2*garnet!L$1</f>
        <v>7.0541068604149573E-3</v>
      </c>
      <c r="Z17" s="6">
        <f>M17/'[1]at-wt-ox'!K$2*garnet!M$1</f>
        <v>0</v>
      </c>
      <c r="AA17" s="6">
        <f>SUM(P17:Z17)</f>
        <v>2.6000623965907432</v>
      </c>
      <c r="AB17" s="6">
        <f>O17/AA17</f>
        <v>4.6152738548638883</v>
      </c>
      <c r="AC17" s="6">
        <f>P17*$AB17*AC$1</f>
        <v>3.0057047505059384</v>
      </c>
      <c r="AD17" s="6">
        <f>Q17*$AB17*AD$1</f>
        <v>7.6997011661207194E-3</v>
      </c>
      <c r="AE17" s="6">
        <f>R17*$AB17*AE$1</f>
        <v>0</v>
      </c>
      <c r="AF17" s="6">
        <f>S17*$AB17*AF$1</f>
        <v>0</v>
      </c>
      <c r="AG17" s="6">
        <f>T17*$AB17*AG$1</f>
        <v>1.5269813587435435</v>
      </c>
      <c r="AH17" s="6">
        <f>U17*$AB17*AH$1</f>
        <v>1.9608798581490181</v>
      </c>
      <c r="AI17" s="6">
        <f>V17*$AB17*AI$1</f>
        <v>0.53247346257771067</v>
      </c>
      <c r="AJ17" s="6">
        <f>W17*$AB17*AJ$1</f>
        <v>0.95140940489798997</v>
      </c>
      <c r="AK17" s="6">
        <f>X17*$AB17*AK$1</f>
        <v>0</v>
      </c>
      <c r="AL17" s="6">
        <f>Y17*$AB17*AL$1</f>
        <v>3.2556634962289138E-2</v>
      </c>
      <c r="AM17" s="6">
        <f>Z17*$AB17*AM$1</f>
        <v>0</v>
      </c>
      <c r="AN17" s="6">
        <f>SUM(AC17:AM17)</f>
        <v>8.0177051710026106</v>
      </c>
      <c r="AO17" s="6">
        <f>AN17*24/8-24</f>
        <v>5.3115513007831794E-2</v>
      </c>
      <c r="AP17" s="6">
        <f>AG17-AO17</f>
        <v>1.4738658457357117</v>
      </c>
      <c r="AQ17" s="6">
        <f>AC17/$AN17*8</f>
        <v>2.9990673754146799</v>
      </c>
      <c r="AR17" s="6">
        <f>AD17/$AN17*8</f>
        <v>7.682698230379429E-3</v>
      </c>
      <c r="AS17" s="6">
        <f>AE17/$AN17*8</f>
        <v>0</v>
      </c>
      <c r="AT17" s="6">
        <f>AF17/$AN17*8</f>
        <v>0</v>
      </c>
      <c r="AU17" s="6">
        <f>AG17/$AN17*8</f>
        <v>1.5236093881487489</v>
      </c>
      <c r="AV17" s="6">
        <f>AH17/$AN17*8</f>
        <v>1.9565497272120929</v>
      </c>
      <c r="AW17" s="6">
        <f>AI17/$AN17*8</f>
        <v>0.53129762316877516</v>
      </c>
      <c r="AX17" s="6">
        <f>AJ17/$AN17*8</f>
        <v>0.94930844635088185</v>
      </c>
      <c r="AY17" s="6">
        <f>AK17/$AN17*8</f>
        <v>0</v>
      </c>
      <c r="AZ17" s="6">
        <f>AL17/$AN17*8</f>
        <v>3.2484741474441567E-2</v>
      </c>
      <c r="BA17" s="6">
        <f>AM17/$AN17*8</f>
        <v>0</v>
      </c>
      <c r="BB17" s="4">
        <f>AQ17</f>
        <v>2.9990673754146799</v>
      </c>
      <c r="BC17" s="4">
        <f>IF(3-BB17&gt;AV17,AV17,3-BB17)</f>
        <v>9.326245853200632E-4</v>
      </c>
      <c r="BD17" s="6">
        <f>SUM(BB17:BC17)</f>
        <v>3</v>
      </c>
      <c r="BE17" s="6">
        <f>AV17-BC17</f>
        <v>1.9556171026267728</v>
      </c>
      <c r="BF17" s="6">
        <f>AY17</f>
        <v>0</v>
      </c>
      <c r="BG17" s="6">
        <f>IF(2-(BE17+AY17+AT17)&gt;AO17,AO17,2-(BE17+AY17+AT17))</f>
        <v>4.4382897373227204E-2</v>
      </c>
      <c r="BH17" s="6">
        <f>AT17</f>
        <v>0</v>
      </c>
      <c r="BI17" s="6">
        <f>SUM(BE17:BH17)</f>
        <v>2</v>
      </c>
      <c r="BJ17" s="6">
        <f>AI17/AN17*8</f>
        <v>0.53129762316877516</v>
      </c>
      <c r="BK17" s="6">
        <f>AJ17/AN17*8</f>
        <v>0.94930844635088185</v>
      </c>
      <c r="BL17" s="6">
        <f>AL17/AN17*8</f>
        <v>3.2484741474441567E-2</v>
      </c>
      <c r="BM17" s="6">
        <f>AP17/AN17*8</f>
        <v>1.470611167959827</v>
      </c>
      <c r="BN17" s="6">
        <f>AO17-BG17</f>
        <v>8.7326156346045902E-3</v>
      </c>
      <c r="BO17" s="6">
        <f>AE17/AN17*8</f>
        <v>0</v>
      </c>
      <c r="BP17" s="6">
        <f>AD17/AN17*8</f>
        <v>7.682698230379429E-3</v>
      </c>
      <c r="BQ17" s="6">
        <f>SUM(BJ17:BP17)</f>
        <v>3.0001172928189099</v>
      </c>
      <c r="BS17" s="4">
        <f>BJ17/(BJ17+BM17+BK17+BL17)*100</f>
        <v>17.806658537493952</v>
      </c>
      <c r="BT17" s="4">
        <f>BM17/(BJ17+BM17+BK17+BL17)*100</f>
        <v>49.288138638947373</v>
      </c>
      <c r="BU17" s="4">
        <f>BL17/(BJ17+BM17+BK17+BL17)*100</f>
        <v>1.0887394821459546</v>
      </c>
      <c r="BV17" s="6">
        <f>BK17/(BK17+BL17+BJ17+BM17)*100</f>
        <v>31.816463341412728</v>
      </c>
      <c r="BW17" s="6">
        <f>BT17+BU17</f>
        <v>50.376878121093327</v>
      </c>
      <c r="BX17" s="15">
        <f>BN17/BE17*BV17</f>
        <v>0.14207328461172197</v>
      </c>
      <c r="BY17" s="2"/>
    </row>
    <row r="18" spans="1:77">
      <c r="A18" s="1">
        <v>15</v>
      </c>
      <c r="B18" s="1" t="s">
        <v>27</v>
      </c>
      <c r="C18" s="14">
        <v>38.75</v>
      </c>
      <c r="D18" s="14">
        <v>0</v>
      </c>
      <c r="E18" s="14">
        <v>0</v>
      </c>
      <c r="F18" s="14">
        <v>8.1100000000000005E-2</v>
      </c>
      <c r="G18" s="14">
        <v>24.01</v>
      </c>
      <c r="H18" s="14">
        <v>21.85</v>
      </c>
      <c r="I18" s="14">
        <v>4.8600000000000003</v>
      </c>
      <c r="J18" s="14">
        <v>10.89</v>
      </c>
      <c r="K18" s="14">
        <v>0</v>
      </c>
      <c r="L18" s="14">
        <v>0.48609999999999998</v>
      </c>
      <c r="M18" s="14">
        <v>0</v>
      </c>
      <c r="N18" s="6">
        <f>SUM(C18:M18)</f>
        <v>100.9272</v>
      </c>
      <c r="O18" s="1">
        <v>12</v>
      </c>
      <c r="P18" s="6">
        <f>C18/'[1]at-wt-ox'!A$2*garnet!C$1</f>
        <v>1.2898544212048739</v>
      </c>
      <c r="Q18" s="6">
        <f>D18/'[1]at-wt-ox'!B$2*garnet!D$1</f>
        <v>0</v>
      </c>
      <c r="R18" s="6">
        <f>E18/'[1]at-wt-ox'!C$2*garnet!E$1</f>
        <v>0</v>
      </c>
      <c r="S18" s="6">
        <f>F18/'[1]at-wt-ox'!D$2*garnet!F$1</f>
        <v>2.0309068462345588E-3</v>
      </c>
      <c r="T18" s="6">
        <f>G18/'[1]at-wt-ox'!E$2*garnet!G$1</f>
        <v>0.33419445356910216</v>
      </c>
      <c r="U18" s="6">
        <f>H18/'[1]at-wt-ox'!F$2*garnet!H$1</f>
        <v>0.64289160974959114</v>
      </c>
      <c r="V18" s="6">
        <f>I18/'[1]at-wt-ox'!G$2*garnet!I$1</f>
        <v>0.12058236817816417</v>
      </c>
      <c r="W18" s="6">
        <f>J18/'[1]at-wt-ox'!H$2*garnet!J$1</f>
        <v>0.19419587926687043</v>
      </c>
      <c r="X18" s="6">
        <f>K18/'[1]at-wt-ox'!I$2*garnet!K$1</f>
        <v>0</v>
      </c>
      <c r="Y18" s="6">
        <f>L18/'[1]at-wt-ox'!J$2*garnet!L$1</f>
        <v>6.8525206731568956E-3</v>
      </c>
      <c r="Z18" s="6">
        <f>M18/'[1]at-wt-ox'!K$2*garnet!M$1</f>
        <v>0</v>
      </c>
      <c r="AA18" s="6">
        <f>SUM(P18:Z18)</f>
        <v>2.5906021594879935</v>
      </c>
      <c r="AB18" s="6">
        <f>O18/AA18</f>
        <v>4.6321276912591163</v>
      </c>
      <c r="AC18" s="6">
        <f>P18*$AB18*AC$1</f>
        <v>2.9873851910780482</v>
      </c>
      <c r="AD18" s="6">
        <f>Q18*$AB18*AD$1</f>
        <v>0</v>
      </c>
      <c r="AE18" s="6">
        <f>R18*$AB18*AE$1</f>
        <v>0</v>
      </c>
      <c r="AF18" s="6">
        <f>S18*$AB18*AF$1</f>
        <v>4.7037099204054102E-3</v>
      </c>
      <c r="AG18" s="6">
        <f>T18*$AB18*AG$1</f>
        <v>1.5480313826426471</v>
      </c>
      <c r="AH18" s="6">
        <f>U18*$AB18*AH$1</f>
        <v>1.9853040186661535</v>
      </c>
      <c r="AI18" s="6">
        <f>V18*$AB18*AI$1</f>
        <v>0.55855292671567636</v>
      </c>
      <c r="AJ18" s="6">
        <f>W18*$AB18*AJ$1</f>
        <v>0.89954010988048261</v>
      </c>
      <c r="AK18" s="6">
        <f>X18*$AB18*AK$1</f>
        <v>0</v>
      </c>
      <c r="AL18" s="6">
        <f>Y18*$AB18*AL$1</f>
        <v>3.1741750765055615E-2</v>
      </c>
      <c r="AM18" s="6">
        <f>Z18*$AB18*AM$1</f>
        <v>0</v>
      </c>
      <c r="AN18" s="6">
        <f>SUM(AC18:AM18)</f>
        <v>8.0152590896684686</v>
      </c>
      <c r="AO18" s="6">
        <f>AN18*24/8-24</f>
        <v>4.5777269005405685E-2</v>
      </c>
      <c r="AP18" s="6">
        <f>AG18-AO18</f>
        <v>1.5022541136372414</v>
      </c>
      <c r="AQ18" s="6">
        <f>AC18/$AN18*8</f>
        <v>2.9816979415462552</v>
      </c>
      <c r="AR18" s="6">
        <f>AD18/$AN18*8</f>
        <v>0</v>
      </c>
      <c r="AS18" s="6">
        <f>AE18/$AN18*8</f>
        <v>0</v>
      </c>
      <c r="AT18" s="6">
        <f>AF18/$AN18*8</f>
        <v>4.6947552090670771E-3</v>
      </c>
      <c r="AU18" s="6">
        <f>AG18/$AN18*8</f>
        <v>1.5450843101384288</v>
      </c>
      <c r="AV18" s="6">
        <f>AH18/$AN18*8</f>
        <v>1.9815244861892749</v>
      </c>
      <c r="AW18" s="6">
        <f>AI18/$AN18*8</f>
        <v>0.55748957878169303</v>
      </c>
      <c r="AX18" s="6">
        <f>AJ18/$AN18*8</f>
        <v>0.89782760588734989</v>
      </c>
      <c r="AY18" s="6">
        <f>AK18/$AN18*8</f>
        <v>0</v>
      </c>
      <c r="AZ18" s="6">
        <f>AL18/$AN18*8</f>
        <v>3.1681322247931014E-2</v>
      </c>
      <c r="BA18" s="6">
        <f>AM18/$AN18*8</f>
        <v>0</v>
      </c>
      <c r="BB18" s="4">
        <f>AQ18</f>
        <v>2.9816979415462552</v>
      </c>
      <c r="BC18" s="4">
        <f>IF(3-BB18&gt;AV18,AV18,3-BB18)</f>
        <v>1.8302058453744774E-2</v>
      </c>
      <c r="BD18" s="6">
        <f>SUM(BB18:BC18)</f>
        <v>3</v>
      </c>
      <c r="BE18" s="6">
        <f>AV18-BC18</f>
        <v>1.9632224277355301</v>
      </c>
      <c r="BF18" s="6">
        <f>AY18</f>
        <v>0</v>
      </c>
      <c r="BG18" s="6">
        <f>IF(2-(BE18+AY18+AT18)&gt;AO18,AO18,2-(BE18+AY18+AT18))</f>
        <v>3.2082817055402835E-2</v>
      </c>
      <c r="BH18" s="6">
        <f>AT18</f>
        <v>4.6947552090670771E-3</v>
      </c>
      <c r="BI18" s="6">
        <f>SUM(BE18:BH18)</f>
        <v>2</v>
      </c>
      <c r="BJ18" s="6">
        <f>AI18/AN18*8</f>
        <v>0.55748957878169303</v>
      </c>
      <c r="BK18" s="6">
        <f>AJ18/AN18*8</f>
        <v>0.89782760588734989</v>
      </c>
      <c r="BL18" s="6">
        <f>AL18/AN18*8</f>
        <v>3.1681322247931014E-2</v>
      </c>
      <c r="BM18" s="6">
        <f>AP18/AN18*8</f>
        <v>1.4993941898383509</v>
      </c>
      <c r="BN18" s="6">
        <f>AO18-BG18</f>
        <v>1.3694451950002851E-2</v>
      </c>
      <c r="BO18" s="6">
        <f>AE18/AN18*8</f>
        <v>0</v>
      </c>
      <c r="BP18" s="6">
        <f>AD18/AN18*8</f>
        <v>0</v>
      </c>
      <c r="BQ18" s="6">
        <f>SUM(BJ18:BP18)</f>
        <v>3.0000871487053278</v>
      </c>
      <c r="BS18" s="4">
        <f>BJ18/(BJ18+BM18+BK18+BL18)*100</f>
        <v>18.667658121030026</v>
      </c>
      <c r="BT18" s="4">
        <f>BM18/(BJ18+BM18+BK18+BL18)*100</f>
        <v>50.207536050681554</v>
      </c>
      <c r="BU18" s="4">
        <f>BL18/(BJ18+BM18+BK18+BL18)*100</f>
        <v>1.0608558707752112</v>
      </c>
      <c r="BV18" s="6">
        <f>BK18/(BK18+BL18+BJ18+BM18)*100</f>
        <v>30.063949957513202</v>
      </c>
      <c r="BW18" s="6">
        <f>BT18+BU18</f>
        <v>51.268391921456768</v>
      </c>
      <c r="BX18" s="15">
        <f>BN18/BE18*BV18</f>
        <v>0.20971098959751544</v>
      </c>
      <c r="BY18" s="2"/>
    </row>
    <row r="19" spans="1:77">
      <c r="A19" s="1">
        <v>35</v>
      </c>
      <c r="B19" s="1" t="s">
        <v>28</v>
      </c>
      <c r="C19" s="14">
        <v>38.479999999999997</v>
      </c>
      <c r="D19" s="14">
        <v>0</v>
      </c>
      <c r="E19" s="14">
        <v>0</v>
      </c>
      <c r="F19" s="14">
        <v>0</v>
      </c>
      <c r="G19" s="14">
        <v>26.89</v>
      </c>
      <c r="H19" s="14">
        <v>21.45</v>
      </c>
      <c r="I19" s="14">
        <v>4.32</v>
      </c>
      <c r="J19" s="14">
        <v>9.1199999999999992</v>
      </c>
      <c r="K19" s="14">
        <v>0</v>
      </c>
      <c r="L19" s="14">
        <v>0.54620000000000002</v>
      </c>
      <c r="M19" s="14">
        <v>0</v>
      </c>
      <c r="N19" s="6">
        <f>SUM(C19:M19)</f>
        <v>100.80620000000002</v>
      </c>
      <c r="O19" s="1">
        <v>12</v>
      </c>
      <c r="P19" s="6">
        <f>C19/'[1]at-wt-ox'!A$2*garnet!C$1</f>
        <v>1.2808670484635754</v>
      </c>
      <c r="Q19" s="6">
        <f>D19/'[1]at-wt-ox'!B$2*garnet!D$1</f>
        <v>0</v>
      </c>
      <c r="R19" s="6">
        <f>E19/'[1]at-wt-ox'!C$2*garnet!E$1</f>
        <v>0</v>
      </c>
      <c r="S19" s="6">
        <f>F19/'[1]at-wt-ox'!D$2*garnet!F$1</f>
        <v>0</v>
      </c>
      <c r="T19" s="6">
        <f>G19/'[1]at-wt-ox'!E$2*garnet!G$1</f>
        <v>0.37428108523420062</v>
      </c>
      <c r="U19" s="6">
        <f>H19/'[1]at-wt-ox'!F$2*garnet!H$1</f>
        <v>0.63112242696241316</v>
      </c>
      <c r="V19" s="6">
        <f>I19/'[1]at-wt-ox'!G$2*garnet!I$1</f>
        <v>0.10718432726947927</v>
      </c>
      <c r="W19" s="6">
        <f>J19/'[1]at-wt-ox'!H$2*garnet!J$1</f>
        <v>0.1626323617000788</v>
      </c>
      <c r="X19" s="6">
        <f>K19/'[1]at-wt-ox'!I$2*garnet!K$1</f>
        <v>0</v>
      </c>
      <c r="Y19" s="6">
        <f>L19/'[1]at-wt-ox'!J$2*garnet!L$1</f>
        <v>7.6997465370876299E-3</v>
      </c>
      <c r="Z19" s="6">
        <f>M19/'[1]at-wt-ox'!K$2*garnet!M$1</f>
        <v>0</v>
      </c>
      <c r="AA19" s="6">
        <f>SUM(P19:Z19)</f>
        <v>2.5637869961668351</v>
      </c>
      <c r="AB19" s="6">
        <f>O19/AA19</f>
        <v>4.6805760454910725</v>
      </c>
      <c r="AC19" s="6">
        <f>P19*$AB19*AC$1</f>
        <v>2.9975978122487317</v>
      </c>
      <c r="AD19" s="6">
        <f>Q19*$AB19*AD$1</f>
        <v>0</v>
      </c>
      <c r="AE19" s="6">
        <f>R19*$AB19*AE$1</f>
        <v>0</v>
      </c>
      <c r="AF19" s="6">
        <f>S19*$AB19*AF$1</f>
        <v>0</v>
      </c>
      <c r="AG19" s="6">
        <f>T19*$AB19*AG$1</f>
        <v>1.7518510818276019</v>
      </c>
      <c r="AH19" s="6">
        <f>U19*$AB19*AH$1</f>
        <v>1.9693443422749732</v>
      </c>
      <c r="AI19" s="6">
        <f>V19*$AB19*AI$1</f>
        <v>0.50168439466960024</v>
      </c>
      <c r="AJ19" s="6">
        <f>W19*$AB19*AJ$1</f>
        <v>0.76121313639502863</v>
      </c>
      <c r="AK19" s="6">
        <f>X19*$AB19*AK$1</f>
        <v>0</v>
      </c>
      <c r="AL19" s="6">
        <f>Y19*$AB19*AL$1</f>
        <v>3.6039249197845201E-2</v>
      </c>
      <c r="AM19" s="6">
        <f>Z19*$AB19*AM$1</f>
        <v>0</v>
      </c>
      <c r="AN19" s="6">
        <f>SUM(AC19:AM19)</f>
        <v>8.0177300166137808</v>
      </c>
      <c r="AO19" s="6">
        <f>AN19*24/8-24</f>
        <v>5.3190049841340681E-2</v>
      </c>
      <c r="AP19" s="6">
        <f>AG19-AO19</f>
        <v>1.6986610319862612</v>
      </c>
      <c r="AQ19" s="6">
        <f>AC19/$AN19*8</f>
        <v>2.9909690708340824</v>
      </c>
      <c r="AR19" s="6">
        <f>AD19/$AN19*8</f>
        <v>0</v>
      </c>
      <c r="AS19" s="6">
        <f>AE19/$AN19*8</f>
        <v>0</v>
      </c>
      <c r="AT19" s="6">
        <f>AF19/$AN19*8</f>
        <v>0</v>
      </c>
      <c r="AU19" s="6">
        <f>AG19/$AN19*8</f>
        <v>1.7479771238967021</v>
      </c>
      <c r="AV19" s="6">
        <f>AH19/$AN19*8</f>
        <v>1.9649894303691795</v>
      </c>
      <c r="AW19" s="6">
        <f>AI19/$AN19*8</f>
        <v>0.50057499429892982</v>
      </c>
      <c r="AX19" s="6">
        <f>AJ19/$AN19*8</f>
        <v>0.75952982683896397</v>
      </c>
      <c r="AY19" s="6">
        <f>AK19/$AN19*8</f>
        <v>0</v>
      </c>
      <c r="AZ19" s="6">
        <f>AL19/$AN19*8</f>
        <v>3.5959553762141834E-2</v>
      </c>
      <c r="BA19" s="6">
        <f>AM19/$AN19*8</f>
        <v>0</v>
      </c>
      <c r="BB19" s="4">
        <f>AQ19</f>
        <v>2.9909690708340824</v>
      </c>
      <c r="BC19" s="4">
        <f>IF(3-BB19&gt;AV19,AV19,3-BB19)</f>
        <v>9.0309291659176338E-3</v>
      </c>
      <c r="BD19" s="6">
        <f>SUM(BB19:BC19)</f>
        <v>3</v>
      </c>
      <c r="BE19" s="6">
        <f>AV19-BC19</f>
        <v>1.9559585012032619</v>
      </c>
      <c r="BF19" s="6">
        <f>AY19</f>
        <v>0</v>
      </c>
      <c r="BG19" s="6">
        <f>IF(2-(BE19+AY19+AT19)&gt;AO19,AO19,2-(BE19+AY19+AT19))</f>
        <v>4.4041498796738132E-2</v>
      </c>
      <c r="BH19" s="6">
        <f>AT19</f>
        <v>0</v>
      </c>
      <c r="BI19" s="6">
        <f>SUM(BE19:BH19)</f>
        <v>2</v>
      </c>
      <c r="BJ19" s="6">
        <f>AI19/AN19*8</f>
        <v>0.50057499429892982</v>
      </c>
      <c r="BK19" s="6">
        <f>AJ19/AN19*8</f>
        <v>0.75952982683896397</v>
      </c>
      <c r="BL19" s="6">
        <f>AL19/AN19*8</f>
        <v>3.5959553762141834E-2</v>
      </c>
      <c r="BM19" s="6">
        <f>AP19/AN19*8</f>
        <v>1.6949046959340504</v>
      </c>
      <c r="BN19" s="6">
        <f>AO19-BG19</f>
        <v>9.1485510446025486E-3</v>
      </c>
      <c r="BO19" s="6">
        <f>AE19/AN19*8</f>
        <v>0</v>
      </c>
      <c r="BP19" s="6">
        <f>AD19/AN19*8</f>
        <v>0</v>
      </c>
      <c r="BQ19" s="6">
        <f>SUM(BJ19:BP19)</f>
        <v>3.0001176218786885</v>
      </c>
      <c r="BS19" s="4">
        <f>BJ19/(BJ19+BM19+BK19+BL19)*100</f>
        <v>16.736214332010306</v>
      </c>
      <c r="BT19" s="4">
        <f>BM19/(BJ19+BM19+BK19+BL19)*100</f>
        <v>56.667409651996003</v>
      </c>
      <c r="BU19" s="4">
        <f>BL19/(BJ19+BM19+BK19+BL19)*100</f>
        <v>1.202271000151595</v>
      </c>
      <c r="BV19" s="6">
        <f>BK19/(BK19+BL19+BJ19+BM19)*100</f>
        <v>25.394105015842083</v>
      </c>
      <c r="BW19" s="6">
        <f>BT19+BU19</f>
        <v>57.869680652147601</v>
      </c>
      <c r="BX19" s="15">
        <f>BN19/BE19*BV19</f>
        <v>0.11877515081557778</v>
      </c>
      <c r="BY19" s="2"/>
    </row>
    <row r="20" spans="1:77">
      <c r="A20" s="1">
        <v>36</v>
      </c>
      <c r="B20" s="1" t="s">
        <v>29</v>
      </c>
      <c r="C20" s="14">
        <v>38.47</v>
      </c>
      <c r="D20" s="14">
        <v>0</v>
      </c>
      <c r="E20" s="14">
        <v>0</v>
      </c>
      <c r="F20" s="14">
        <v>0</v>
      </c>
      <c r="G20" s="14">
        <v>26.31</v>
      </c>
      <c r="H20" s="14">
        <v>21.52</v>
      </c>
      <c r="I20" s="14">
        <v>4.17</v>
      </c>
      <c r="J20" s="14">
        <v>9.6300000000000008</v>
      </c>
      <c r="K20" s="14">
        <v>0</v>
      </c>
      <c r="L20" s="14">
        <v>0.4279</v>
      </c>
      <c r="M20" s="14">
        <v>0</v>
      </c>
      <c r="N20" s="6">
        <f>SUM(C20:M20)</f>
        <v>100.52789999999999</v>
      </c>
      <c r="O20" s="1">
        <v>12</v>
      </c>
      <c r="P20" s="6">
        <f>C20/'[1]at-wt-ox'!A$2*garnet!C$1</f>
        <v>1.2805341828064902</v>
      </c>
      <c r="Q20" s="6">
        <f>D20/'[1]at-wt-ox'!B$2*garnet!D$1</f>
        <v>0</v>
      </c>
      <c r="R20" s="6">
        <f>E20/'[1]at-wt-ox'!C$2*garnet!E$1</f>
        <v>0</v>
      </c>
      <c r="S20" s="6">
        <f>F20/'[1]at-wt-ox'!D$2*garnet!F$1</f>
        <v>0</v>
      </c>
      <c r="T20" s="6">
        <f>G20/'[1]at-wt-ox'!E$2*garnet!G$1</f>
        <v>0.36620808302386826</v>
      </c>
      <c r="U20" s="6">
        <f>H20/'[1]at-wt-ox'!F$2*garnet!H$1</f>
        <v>0.63318203395016937</v>
      </c>
      <c r="V20" s="6">
        <f>I20/'[1]at-wt-ox'!G$2*garnet!I$1</f>
        <v>0.10346264923928901</v>
      </c>
      <c r="W20" s="6">
        <f>J20/'[1]at-wt-ox'!H$2*garnet!J$1</f>
        <v>0.1717269345583069</v>
      </c>
      <c r="X20" s="6">
        <f>K20/'[1]at-wt-ox'!I$2*garnet!K$1</f>
        <v>0</v>
      </c>
      <c r="Y20" s="6">
        <f>L20/'[1]at-wt-ox'!J$2*garnet!L$1</f>
        <v>6.0320789879527584E-3</v>
      </c>
      <c r="Z20" s="6">
        <f>M20/'[1]at-wt-ox'!K$2*garnet!M$1</f>
        <v>0</v>
      </c>
      <c r="AA20" s="6">
        <f>SUM(P20:Z20)</f>
        <v>2.5611459625660764</v>
      </c>
      <c r="AB20" s="6">
        <f>O20/AA20</f>
        <v>4.6854026187468438</v>
      </c>
      <c r="AC20" s="6">
        <f>P20*$AB20*AC$1</f>
        <v>2.9999091067581896</v>
      </c>
      <c r="AD20" s="6">
        <f>Q20*$AB20*AD$1</f>
        <v>0</v>
      </c>
      <c r="AE20" s="6">
        <f>R20*$AB20*AE$1</f>
        <v>0</v>
      </c>
      <c r="AF20" s="6">
        <f>S20*$AB20*AF$1</f>
        <v>0</v>
      </c>
      <c r="AG20" s="6">
        <f>T20*$AB20*AG$1</f>
        <v>1.7158323112062939</v>
      </c>
      <c r="AH20" s="6">
        <f>U20*$AB20*AH$1</f>
        <v>1.9778085066757174</v>
      </c>
      <c r="AI20" s="6">
        <f>V20*$AB20*AI$1</f>
        <v>0.48476416768825087</v>
      </c>
      <c r="AJ20" s="6">
        <f>W20*$AB20*AJ$1</f>
        <v>0.80460982888885901</v>
      </c>
      <c r="AK20" s="6">
        <f>X20*$AB20*AK$1</f>
        <v>0</v>
      </c>
      <c r="AL20" s="6">
        <f>Y20*$AB20*AL$1</f>
        <v>2.8262718686641666E-2</v>
      </c>
      <c r="AM20" s="6">
        <f>Z20*$AB20*AM$1</f>
        <v>0</v>
      </c>
      <c r="AN20" s="6">
        <f>SUM(AC20:AM20)</f>
        <v>8.0111866399039542</v>
      </c>
      <c r="AO20" s="6">
        <f>AN20*24/8-24</f>
        <v>3.3559919711862563E-2</v>
      </c>
      <c r="AP20" s="6">
        <f>AG20-AO20</f>
        <v>1.6822723914944313</v>
      </c>
      <c r="AQ20" s="6">
        <f>AC20/$AN20*8</f>
        <v>2.9957201015046184</v>
      </c>
      <c r="AR20" s="6">
        <f>AD20/$AN20*8</f>
        <v>0</v>
      </c>
      <c r="AS20" s="6">
        <f>AE20/$AN20*8</f>
        <v>0</v>
      </c>
      <c r="AT20" s="6">
        <f>AF20/$AN20*8</f>
        <v>0</v>
      </c>
      <c r="AU20" s="6">
        <f>AG20/$AN20*8</f>
        <v>1.7134363617591262</v>
      </c>
      <c r="AV20" s="6">
        <f>AH20/$AN20*8</f>
        <v>1.9750467395920555</v>
      </c>
      <c r="AW20" s="6">
        <f>AI20/$AN20*8</f>
        <v>0.48408725396422692</v>
      </c>
      <c r="AX20" s="6">
        <f>AJ20/$AN20*8</f>
        <v>0.80348628991472903</v>
      </c>
      <c r="AY20" s="6">
        <f>AK20/$AN20*8</f>
        <v>0</v>
      </c>
      <c r="AZ20" s="6">
        <f>AL20/$AN20*8</f>
        <v>2.822325326524212E-2</v>
      </c>
      <c r="BA20" s="6">
        <f>AM20/$AN20*8</f>
        <v>0</v>
      </c>
      <c r="BB20" s="4">
        <f>AQ20</f>
        <v>2.9957201015046184</v>
      </c>
      <c r="BC20" s="4">
        <f>IF(3-BB20&gt;AV20,AV20,3-BB20)</f>
        <v>4.2798984953815733E-3</v>
      </c>
      <c r="BD20" s="6">
        <f>SUM(BB20:BC20)</f>
        <v>3</v>
      </c>
      <c r="BE20" s="6">
        <f>AV20-BC20</f>
        <v>1.9707668410966739</v>
      </c>
      <c r="BF20" s="6">
        <f>AY20</f>
        <v>0</v>
      </c>
      <c r="BG20" s="6">
        <f>IF(2-(BE20+AY20+AT20)&gt;AO20,AO20,2-(BE20+AY20+AT20))</f>
        <v>2.9233158903326117E-2</v>
      </c>
      <c r="BH20" s="6">
        <f>AT20</f>
        <v>0</v>
      </c>
      <c r="BI20" s="6">
        <f>SUM(BE20:BH20)</f>
        <v>2</v>
      </c>
      <c r="BJ20" s="6">
        <f>AI20/AN20*8</f>
        <v>0.48408725396422692</v>
      </c>
      <c r="BK20" s="6">
        <f>AJ20/AN20*8</f>
        <v>0.80348628991472903</v>
      </c>
      <c r="BL20" s="6">
        <f>AL20/AN20*8</f>
        <v>2.822325326524212E-2</v>
      </c>
      <c r="BM20" s="6">
        <f>AP20/AN20*8</f>
        <v>1.6799233043604138</v>
      </c>
      <c r="BN20" s="6">
        <f>AO20-BG20</f>
        <v>4.3267608085364451E-3</v>
      </c>
      <c r="BO20" s="6">
        <f>AE20/AN20*8</f>
        <v>0</v>
      </c>
      <c r="BP20" s="6">
        <f>AD20/AN20*8</f>
        <v>0</v>
      </c>
      <c r="BQ20" s="6">
        <f>SUM(BJ20:BP20)</f>
        <v>3.0000468623131487</v>
      </c>
      <c r="BS20" s="4">
        <f>BJ20/(BJ20+BM20+BK20+BL20)*100</f>
        <v>16.159295179849821</v>
      </c>
      <c r="BT20" s="4">
        <f>BM20/(BJ20+BM20+BK20+BL20)*100</f>
        <v>56.077445403416213</v>
      </c>
      <c r="BU20" s="4">
        <f>BL20/(BJ20+BM20+BK20+BL20)*100</f>
        <v>0.94211916697647691</v>
      </c>
      <c r="BV20" s="6">
        <f>BK20/(BK20+BL20+BJ20+BM20)*100</f>
        <v>26.82114024975748</v>
      </c>
      <c r="BW20" s="6">
        <f>BT20+BU20</f>
        <v>57.019564570392689</v>
      </c>
      <c r="BX20" s="15">
        <f>BN20/BE20*BV20</f>
        <v>5.8885026910810205E-2</v>
      </c>
      <c r="BY20" s="2"/>
    </row>
    <row r="21" spans="1:77">
      <c r="A21" s="1">
        <v>37</v>
      </c>
      <c r="B21" s="1" t="s">
        <v>30</v>
      </c>
      <c r="C21" s="14">
        <v>38.43</v>
      </c>
      <c r="D21" s="14">
        <v>0</v>
      </c>
      <c r="E21" s="14">
        <v>0</v>
      </c>
      <c r="F21" s="14">
        <v>0</v>
      </c>
      <c r="G21" s="14">
        <v>26.73</v>
      </c>
      <c r="H21" s="14">
        <v>21.53</v>
      </c>
      <c r="I21" s="14">
        <v>4.41</v>
      </c>
      <c r="J21" s="14">
        <v>9.11</v>
      </c>
      <c r="K21" s="14">
        <v>0</v>
      </c>
      <c r="L21" s="14">
        <v>0.54300000000000004</v>
      </c>
      <c r="M21" s="14">
        <v>0</v>
      </c>
      <c r="N21" s="6">
        <f>SUM(C21:M21)</f>
        <v>100.753</v>
      </c>
      <c r="O21" s="1">
        <v>12</v>
      </c>
      <c r="P21" s="6">
        <f>C21/'[1]at-wt-ox'!A$2*garnet!C$1</f>
        <v>1.2792027201781497</v>
      </c>
      <c r="Q21" s="6">
        <f>D21/'[1]at-wt-ox'!B$2*garnet!D$1</f>
        <v>0</v>
      </c>
      <c r="R21" s="6">
        <f>E21/'[1]at-wt-ox'!C$2*garnet!E$1</f>
        <v>0</v>
      </c>
      <c r="S21" s="6">
        <f>F21/'[1]at-wt-ox'!D$2*garnet!F$1</f>
        <v>0</v>
      </c>
      <c r="T21" s="6">
        <f>G21/'[1]at-wt-ox'!E$2*garnet!G$1</f>
        <v>0.37205405014169513</v>
      </c>
      <c r="U21" s="6">
        <f>H21/'[1]at-wt-ox'!F$2*garnet!H$1</f>
        <v>0.63347626351984887</v>
      </c>
      <c r="V21" s="6">
        <f>I21/'[1]at-wt-ox'!G$2*garnet!I$1</f>
        <v>0.10941733408759341</v>
      </c>
      <c r="W21" s="6">
        <f>J21/'[1]at-wt-ox'!H$2*garnet!J$1</f>
        <v>0.16245403674207431</v>
      </c>
      <c r="X21" s="6">
        <f>K21/'[1]at-wt-ox'!I$2*garnet!K$1</f>
        <v>0</v>
      </c>
      <c r="Y21" s="6">
        <f>L21/'[1]at-wt-ox'!J$2*garnet!L$1</f>
        <v>7.6546363413375748E-3</v>
      </c>
      <c r="Z21" s="6">
        <f>M21/'[1]at-wt-ox'!K$2*garnet!M$1</f>
        <v>0</v>
      </c>
      <c r="AA21" s="6">
        <f>SUM(P21:Z21)</f>
        <v>2.5642590410106987</v>
      </c>
      <c r="AB21" s="6">
        <f>O21/AA21</f>
        <v>4.6797144157753339</v>
      </c>
      <c r="AC21" s="6">
        <f>P21*$AB21*AC$1</f>
        <v>2.993151705158354</v>
      </c>
      <c r="AD21" s="6">
        <f>Q21*$AB21*AD$1</f>
        <v>0</v>
      </c>
      <c r="AE21" s="6">
        <f>R21*$AB21*AE$1</f>
        <v>0</v>
      </c>
      <c r="AF21" s="6">
        <f>S21*$AB21*AF$1</f>
        <v>0</v>
      </c>
      <c r="AG21" s="6">
        <f>T21*$AB21*AG$1</f>
        <v>1.7411067018956896</v>
      </c>
      <c r="AH21" s="6">
        <f>U21*$AB21*AH$1</f>
        <v>1.9763253349635539</v>
      </c>
      <c r="AI21" s="6">
        <f>V21*$AB21*AI$1</f>
        <v>0.5120418756654167</v>
      </c>
      <c r="AJ21" s="6">
        <f>W21*$AB21*AJ$1</f>
        <v>0.76023849764278095</v>
      </c>
      <c r="AK21" s="6">
        <f>X21*$AB21*AK$1</f>
        <v>0</v>
      </c>
      <c r="AL21" s="6">
        <f>Y21*$AB21*AL$1</f>
        <v>3.5821512034075208E-2</v>
      </c>
      <c r="AM21" s="6">
        <f>Z21*$AB21*AM$1</f>
        <v>0</v>
      </c>
      <c r="AN21" s="6">
        <f>SUM(AC21:AM21)</f>
        <v>8.0186856273598703</v>
      </c>
      <c r="AO21" s="6">
        <f>AN21*24/8-24</f>
        <v>5.6056882079609238E-2</v>
      </c>
      <c r="AP21" s="6">
        <f>AG21-AO21</f>
        <v>1.6850498198160804</v>
      </c>
      <c r="AQ21" s="6">
        <f>AC21/$AN21*8</f>
        <v>2.9861768816033165</v>
      </c>
      <c r="AR21" s="6">
        <f>AD21/$AN21*8</f>
        <v>0</v>
      </c>
      <c r="AS21" s="6">
        <f>AE21/$AN21*8</f>
        <v>0</v>
      </c>
      <c r="AT21" s="6">
        <f>AF21/$AN21*8</f>
        <v>0</v>
      </c>
      <c r="AU21" s="6">
        <f>AG21/$AN21*8</f>
        <v>1.7370494695090761</v>
      </c>
      <c r="AV21" s="6">
        <f>AH21/$AN21*8</f>
        <v>1.9717199818586761</v>
      </c>
      <c r="AW21" s="6">
        <f>AI21/$AN21*8</f>
        <v>0.51084868464559574</v>
      </c>
      <c r="AX21" s="6">
        <f>AJ21/$AN21*8</f>
        <v>0.75846694380818347</v>
      </c>
      <c r="AY21" s="6">
        <f>AK21/$AN21*8</f>
        <v>0</v>
      </c>
      <c r="AZ21" s="6">
        <f>AL21/$AN21*8</f>
        <v>3.5738038575151711E-2</v>
      </c>
      <c r="BA21" s="6">
        <f>AM21/$AN21*8</f>
        <v>0</v>
      </c>
      <c r="BB21" s="4">
        <f>AQ21</f>
        <v>2.9861768816033165</v>
      </c>
      <c r="BC21" s="4">
        <f>IF(3-BB21&gt;AV21,AV21,3-BB21)</f>
        <v>1.3823118396683487E-2</v>
      </c>
      <c r="BD21" s="6">
        <f>SUM(BB21:BC21)</f>
        <v>3</v>
      </c>
      <c r="BE21" s="6">
        <f>AV21-BC21</f>
        <v>1.9578968634619927</v>
      </c>
      <c r="BF21" s="6">
        <f>AY21</f>
        <v>0</v>
      </c>
      <c r="BG21" s="6">
        <f>IF(2-(BE21+AY21+AT21)&gt;AO21,AO21,2-(BE21+AY21+AT21))</f>
        <v>4.2103136538007346E-2</v>
      </c>
      <c r="BH21" s="6">
        <f>AT21</f>
        <v>0</v>
      </c>
      <c r="BI21" s="6">
        <f>SUM(BE21:BH21)</f>
        <v>2</v>
      </c>
      <c r="BJ21" s="6">
        <f>AI21/AN21*8</f>
        <v>0.51084868464559574</v>
      </c>
      <c r="BK21" s="6">
        <f>AJ21/AN21*8</f>
        <v>0.75846694380818347</v>
      </c>
      <c r="BL21" s="6">
        <f>AL21/AN21*8</f>
        <v>3.5738038575151711E-2</v>
      </c>
      <c r="BM21" s="6">
        <f>AP21/AN21*8</f>
        <v>1.6811232145743848</v>
      </c>
      <c r="BN21" s="6">
        <f>AO21-BG21</f>
        <v>1.3953745541601892E-2</v>
      </c>
      <c r="BO21" s="6">
        <f>AE21/AN21*8</f>
        <v>0</v>
      </c>
      <c r="BP21" s="6">
        <f>AD21/AN21*8</f>
        <v>0</v>
      </c>
      <c r="BQ21" s="6">
        <f>SUM(BJ21:BP21)</f>
        <v>3.0001306271449177</v>
      </c>
      <c r="BS21" s="4">
        <f>BJ21/(BJ21+BM21+BK21+BL21)*100</f>
        <v>17.107114042464712</v>
      </c>
      <c r="BT21" s="4">
        <f>BM21/(BJ21+BM21+BK21+BL21)*100</f>
        <v>56.296839779690764</v>
      </c>
      <c r="BU21" s="4">
        <f>BL21/(BJ21+BM21+BK21+BL21)*100</f>
        <v>1.1967823739886267</v>
      </c>
      <c r="BV21" s="6">
        <f>BK21/(BK21+BL21+BJ21+BM21)*100</f>
        <v>25.399263803855888</v>
      </c>
      <c r="BW21" s="6">
        <f>BT21+BU21</f>
        <v>57.493622153679389</v>
      </c>
      <c r="BX21" s="15">
        <f>BN21/BE21*BV21</f>
        <v>0.18101814793060186</v>
      </c>
      <c r="BY21" s="2"/>
    </row>
    <row r="22" spans="1:77">
      <c r="A22" s="1">
        <v>38</v>
      </c>
      <c r="B22" s="1" t="s">
        <v>31</v>
      </c>
      <c r="C22" s="14">
        <v>38.35</v>
      </c>
      <c r="D22" s="14">
        <v>0</v>
      </c>
      <c r="E22" s="14">
        <v>0</v>
      </c>
      <c r="F22" s="14">
        <v>0.1234</v>
      </c>
      <c r="G22" s="14">
        <v>26.99</v>
      </c>
      <c r="H22" s="14">
        <v>21.44</v>
      </c>
      <c r="I22" s="14">
        <v>4.28</v>
      </c>
      <c r="J22" s="14">
        <v>9.41</v>
      </c>
      <c r="K22" s="14">
        <v>0</v>
      </c>
      <c r="L22" s="14">
        <v>0.48549999999999999</v>
      </c>
      <c r="M22" s="14">
        <v>0</v>
      </c>
      <c r="N22" s="6">
        <f>SUM(C22:M22)</f>
        <v>101.07889999999999</v>
      </c>
      <c r="O22" s="1">
        <v>12</v>
      </c>
      <c r="P22" s="6">
        <f>C22/'[1]at-wt-ox'!A$2*garnet!C$1</f>
        <v>1.2765397949214687</v>
      </c>
      <c r="Q22" s="6">
        <f>D22/'[1]at-wt-ox'!B$2*garnet!D$1</f>
        <v>0</v>
      </c>
      <c r="R22" s="6">
        <f>E22/'[1]at-wt-ox'!C$2*garnet!E$1</f>
        <v>0</v>
      </c>
      <c r="S22" s="6">
        <f>F22/'[1]at-wt-ox'!D$2*garnet!F$1</f>
        <v>3.09018378329648E-3</v>
      </c>
      <c r="T22" s="6">
        <f>G22/'[1]at-wt-ox'!E$2*garnet!G$1</f>
        <v>0.3756729821670165</v>
      </c>
      <c r="U22" s="6">
        <f>H22/'[1]at-wt-ox'!F$2*garnet!H$1</f>
        <v>0.63082819739273377</v>
      </c>
      <c r="V22" s="6">
        <f>I22/'[1]at-wt-ox'!G$2*garnet!I$1</f>
        <v>0.10619187979476187</v>
      </c>
      <c r="W22" s="6">
        <f>J22/'[1]at-wt-ox'!H$2*garnet!J$1</f>
        <v>0.16780378548220851</v>
      </c>
      <c r="X22" s="6">
        <f>K22/'[1]at-wt-ox'!I$2*garnet!K$1</f>
        <v>0</v>
      </c>
      <c r="Y22" s="6">
        <f>L22/'[1]at-wt-ox'!J$2*garnet!L$1</f>
        <v>6.844062511453761E-3</v>
      </c>
      <c r="Z22" s="6">
        <f>M22/'[1]at-wt-ox'!K$2*garnet!M$1</f>
        <v>0</v>
      </c>
      <c r="AA22" s="6">
        <f>SUM(P22:Z22)</f>
        <v>2.5669708860529394</v>
      </c>
      <c r="AB22" s="6">
        <f>O22/AA22</f>
        <v>4.6747705886339848</v>
      </c>
      <c r="AC22" s="6">
        <f>P22*$AB22*AC$1</f>
        <v>2.9837653442598704</v>
      </c>
      <c r="AD22" s="6">
        <f>Q22*$AB22*AD$1</f>
        <v>0</v>
      </c>
      <c r="AE22" s="6">
        <f>R22*$AB22*AE$1</f>
        <v>0</v>
      </c>
      <c r="AF22" s="6">
        <f>S22*$AB22*AF$1</f>
        <v>7.2229501318140403E-3</v>
      </c>
      <c r="AG22" s="6">
        <f>T22*$AB22*AG$1</f>
        <v>1.7561850079787882</v>
      </c>
      <c r="AH22" s="6">
        <f>U22*$AB22*AH$1</f>
        <v>1.9659847357683635</v>
      </c>
      <c r="AI22" s="6">
        <f>V22*$AB22*AI$1</f>
        <v>0.49642267641630833</v>
      </c>
      <c r="AJ22" s="6">
        <f>W22*$AB22*AJ$1</f>
        <v>0.78444420103367474</v>
      </c>
      <c r="AK22" s="6">
        <f>X22*$AB22*AK$1</f>
        <v>0</v>
      </c>
      <c r="AL22" s="6">
        <f>Y22*$AB22*AL$1</f>
        <v>3.1994422135316489E-2</v>
      </c>
      <c r="AM22" s="6">
        <f>Z22*$AB22*AM$1</f>
        <v>0</v>
      </c>
      <c r="AN22" s="6">
        <f>SUM(AC22:AM22)</f>
        <v>8.0260193377241364</v>
      </c>
      <c r="AO22" s="6">
        <f>AN22*24/8-24</f>
        <v>7.8058013172409346E-2</v>
      </c>
      <c r="AP22" s="6">
        <f>AG22-AO22</f>
        <v>1.6781269948063788</v>
      </c>
      <c r="AQ22" s="6">
        <f>AC22/$AN22*8</f>
        <v>2.9740923550836587</v>
      </c>
      <c r="AR22" s="6">
        <f>AD22/$AN22*8</f>
        <v>0</v>
      </c>
      <c r="AS22" s="6">
        <f>AE22/$AN22*8</f>
        <v>0</v>
      </c>
      <c r="AT22" s="6">
        <f>AF22/$AN22*8</f>
        <v>7.1995342426993802E-3</v>
      </c>
      <c r="AU22" s="6">
        <f>AG22/$AN22*8</f>
        <v>1.750491678707341</v>
      </c>
      <c r="AV22" s="6">
        <f>AH22/$AN22*8</f>
        <v>1.9596112623629331</v>
      </c>
      <c r="AW22" s="6">
        <f>AI22/$AN22*8</f>
        <v>0.49481333700058022</v>
      </c>
      <c r="AX22" s="6">
        <f>AJ22/$AN22*8</f>
        <v>0.78190113233005221</v>
      </c>
      <c r="AY22" s="6">
        <f>AK22/$AN22*8</f>
        <v>0</v>
      </c>
      <c r="AZ22" s="6">
        <f>AL22/$AN22*8</f>
        <v>3.1890700272734551E-2</v>
      </c>
      <c r="BA22" s="6">
        <f>AM22/$AN22*8</f>
        <v>0</v>
      </c>
      <c r="BB22" s="4">
        <f>AQ22</f>
        <v>2.9740923550836587</v>
      </c>
      <c r="BC22" s="4">
        <f>IF(3-BB22&gt;AV22,AV22,3-BB22)</f>
        <v>2.5907644916341344E-2</v>
      </c>
      <c r="BD22" s="6">
        <f>SUM(BB22:BC22)</f>
        <v>3</v>
      </c>
      <c r="BE22" s="6">
        <f>AV22-BC22</f>
        <v>1.9337036174465918</v>
      </c>
      <c r="BF22" s="6">
        <f>AY22</f>
        <v>0</v>
      </c>
      <c r="BG22" s="6">
        <f>IF(2-(BE22+AY22+AT22)&gt;AO22,AO22,2-(BE22+AY22+AT22))</f>
        <v>5.9096848310708827E-2</v>
      </c>
      <c r="BH22" s="6">
        <f>AT22</f>
        <v>7.1995342426993802E-3</v>
      </c>
      <c r="BI22" s="6">
        <f>SUM(BE22:BH22)</f>
        <v>2</v>
      </c>
      <c r="BJ22" s="6">
        <f>AI22/AN22*8</f>
        <v>0.49481333700058022</v>
      </c>
      <c r="BK22" s="6">
        <f>AJ22/AN22*8</f>
        <v>0.78190113233005221</v>
      </c>
      <c r="BL22" s="6">
        <f>AL22/AN22*8</f>
        <v>3.1890700272734551E-2</v>
      </c>
      <c r="BM22" s="6">
        <f>AP22/AN22*8</f>
        <v>1.6726867197229851</v>
      </c>
      <c r="BN22" s="6">
        <f>AO22-BG22</f>
        <v>1.8961164861700519E-2</v>
      </c>
      <c r="BO22" s="6">
        <f>AE22/AN22*8</f>
        <v>0</v>
      </c>
      <c r="BP22" s="6">
        <f>AD22/AN22*8</f>
        <v>0</v>
      </c>
      <c r="BQ22" s="6">
        <f>SUM(BJ22:BP22)</f>
        <v>3.0002530541880521</v>
      </c>
      <c r="BS22" s="4">
        <f>BJ22/(BJ22+BM22+BK22+BL22)*100</f>
        <v>16.597279145061755</v>
      </c>
      <c r="BT22" s="4">
        <f>BM22/(BJ22+BM22+BK22+BL22)*100</f>
        <v>56.106103723407728</v>
      </c>
      <c r="BU22" s="4">
        <f>BL22/(BJ22+BM22+BK22+BL22)*100</f>
        <v>1.0696939936310805</v>
      </c>
      <c r="BV22" s="6">
        <f>BK22/(BK22+BL22+BJ22+BM22)*100</f>
        <v>26.226923137899437</v>
      </c>
      <c r="BW22" s="6">
        <f>BT22+BU22</f>
        <v>57.175797717038805</v>
      </c>
      <c r="BX22" s="15">
        <f>BN22/BE22*BV22</f>
        <v>0.25717126913664379</v>
      </c>
      <c r="BY22" s="2"/>
    </row>
    <row r="23" spans="1:77">
      <c r="A23" s="1">
        <v>44</v>
      </c>
      <c r="B23" s="1" t="s">
        <v>32</v>
      </c>
      <c r="C23" s="14">
        <v>38.619999999999997</v>
      </c>
      <c r="D23" s="14">
        <v>0</v>
      </c>
      <c r="E23" s="14">
        <v>0</v>
      </c>
      <c r="F23" s="14">
        <v>0</v>
      </c>
      <c r="G23" s="14">
        <v>27.23</v>
      </c>
      <c r="H23" s="14">
        <v>21.65</v>
      </c>
      <c r="I23" s="14">
        <v>4.2</v>
      </c>
      <c r="J23" s="14">
        <v>8.85</v>
      </c>
      <c r="K23" s="14">
        <v>0</v>
      </c>
      <c r="L23" s="14">
        <v>0.47860000000000003</v>
      </c>
      <c r="M23" s="14">
        <v>0</v>
      </c>
      <c r="N23" s="6">
        <f>SUM(C23:M23)</f>
        <v>101.0286</v>
      </c>
      <c r="O23" s="1">
        <v>12</v>
      </c>
      <c r="P23" s="6">
        <f>C23/'[1]at-wt-ox'!A$2*garnet!C$1</f>
        <v>1.2855271676627671</v>
      </c>
      <c r="Q23" s="6">
        <f>D23/'[1]at-wt-ox'!B$2*garnet!D$1</f>
        <v>0</v>
      </c>
      <c r="R23" s="6">
        <f>E23/'[1]at-wt-ox'!C$2*garnet!E$1</f>
        <v>0</v>
      </c>
      <c r="S23" s="6">
        <f>F23/'[1]at-wt-ox'!D$2*garnet!F$1</f>
        <v>0</v>
      </c>
      <c r="T23" s="6">
        <f>G23/'[1]at-wt-ox'!E$2*garnet!G$1</f>
        <v>0.37901353480577477</v>
      </c>
      <c r="U23" s="6">
        <f>H23/'[1]at-wt-ox'!F$2*garnet!H$1</f>
        <v>0.63700701835600204</v>
      </c>
      <c r="V23" s="6">
        <f>I23/'[1]at-wt-ox'!G$2*garnet!I$1</f>
        <v>0.10420698484532706</v>
      </c>
      <c r="W23" s="6">
        <f>J23/'[1]at-wt-ox'!H$2*garnet!J$1</f>
        <v>0.15781758783395805</v>
      </c>
      <c r="X23" s="6">
        <f>K23/'[1]at-wt-ox'!I$2*garnet!K$1</f>
        <v>0</v>
      </c>
      <c r="Y23" s="6">
        <f>L23/'[1]at-wt-ox'!J$2*garnet!L$1</f>
        <v>6.746793651867704E-3</v>
      </c>
      <c r="Z23" s="6">
        <f>M23/'[1]at-wt-ox'!K$2*garnet!M$1</f>
        <v>0</v>
      </c>
      <c r="AA23" s="6">
        <f>SUM(P23:Z23)</f>
        <v>2.5703190871556969</v>
      </c>
      <c r="AB23" s="6">
        <f>O23/AA23</f>
        <v>4.6686810442975561</v>
      </c>
      <c r="AC23" s="6">
        <f>P23*$AB23*AC$1</f>
        <v>3.0008581597983435</v>
      </c>
      <c r="AD23" s="6">
        <f>Q23*$AB23*AD$1</f>
        <v>0</v>
      </c>
      <c r="AE23" s="6">
        <f>R23*$AB23*AE$1</f>
        <v>0</v>
      </c>
      <c r="AF23" s="6">
        <f>S23*$AB23*AF$1</f>
        <v>0</v>
      </c>
      <c r="AG23" s="6">
        <f>T23*$AB23*AG$1</f>
        <v>1.7694933054799327</v>
      </c>
      <c r="AH23" s="6">
        <f>U23*$AB23*AH$1</f>
        <v>1.9826550611221148</v>
      </c>
      <c r="AI23" s="6">
        <f>V23*$AB23*AI$1</f>
        <v>0.48650917483078115</v>
      </c>
      <c r="AJ23" s="6">
        <f>W23*$AB23*AJ$1</f>
        <v>0.73679998077716458</v>
      </c>
      <c r="AK23" s="6">
        <f>X23*$AB23*AK$1</f>
        <v>0</v>
      </c>
      <c r="AL23" s="6">
        <f>Y23*$AB23*AL$1</f>
        <v>3.1498627632261834E-2</v>
      </c>
      <c r="AM23" s="6">
        <f>Z23*$AB23*AM$1</f>
        <v>0</v>
      </c>
      <c r="AN23" s="6">
        <f>SUM(AC23:AM23)</f>
        <v>8.0078143096405991</v>
      </c>
      <c r="AO23" s="6">
        <f>AN23*24/8-24</f>
        <v>2.3442928921795669E-2</v>
      </c>
      <c r="AP23" s="6">
        <f>AG23-AO23</f>
        <v>1.746050376558137</v>
      </c>
      <c r="AQ23" s="6">
        <f>AC23/$AN23*8</f>
        <v>2.9979298158156475</v>
      </c>
      <c r="AR23" s="6">
        <f>AD23/$AN23*8</f>
        <v>0</v>
      </c>
      <c r="AS23" s="6">
        <f>AE23/$AN23*8</f>
        <v>0</v>
      </c>
      <c r="AT23" s="6">
        <f>AF23/$AN23*8</f>
        <v>0</v>
      </c>
      <c r="AU23" s="6">
        <f>AG23/$AN23*8</f>
        <v>1.7677665710601123</v>
      </c>
      <c r="AV23" s="6">
        <f>AH23/$AN23*8</f>
        <v>1.9807203158896414</v>
      </c>
      <c r="AW23" s="6">
        <f>AI23/$AN23*8</f>
        <v>0.48603442189719437</v>
      </c>
      <c r="AX23" s="6">
        <f>AJ23/$AN23*8</f>
        <v>0.73608098518481568</v>
      </c>
      <c r="AY23" s="6">
        <f>AK23/$AN23*8</f>
        <v>0</v>
      </c>
      <c r="AZ23" s="6">
        <f>AL23/$AN23*8</f>
        <v>3.1467890152588246E-2</v>
      </c>
      <c r="BA23" s="6">
        <f>AM23/$AN23*8</f>
        <v>0</v>
      </c>
      <c r="BB23" s="4">
        <f>AQ23</f>
        <v>2.9979298158156475</v>
      </c>
      <c r="BC23" s="4">
        <f>IF(3-BB23&gt;AV23,AV23,3-BB23)</f>
        <v>2.0701841843524527E-3</v>
      </c>
      <c r="BD23" s="6">
        <f>SUM(BB23:BC23)</f>
        <v>3</v>
      </c>
      <c r="BE23" s="6">
        <f>AV23-BC23</f>
        <v>1.9786501317052889</v>
      </c>
      <c r="BF23" s="6">
        <f>AY23</f>
        <v>0</v>
      </c>
      <c r="BG23" s="6">
        <f>IF(2-(BE23+AY23+AT23)&gt;AO23,AO23,2-(BE23+AY23+AT23))</f>
        <v>2.1349868294711083E-2</v>
      </c>
      <c r="BH23" s="6">
        <f>AT23</f>
        <v>0</v>
      </c>
      <c r="BI23" s="6">
        <f>SUM(BE23:BH23)</f>
        <v>2</v>
      </c>
      <c r="BJ23" s="6">
        <f>AI23/AN23*8</f>
        <v>0.48603442189719437</v>
      </c>
      <c r="BK23" s="6">
        <f>AJ23/AN23*8</f>
        <v>0.73608098518481568</v>
      </c>
      <c r="BL23" s="6">
        <f>AL23/AN23*8</f>
        <v>3.1467890152588246E-2</v>
      </c>
      <c r="BM23" s="6">
        <f>AP23/AN23*8</f>
        <v>1.7443465185810503</v>
      </c>
      <c r="BN23" s="6">
        <f>AO23-BG23</f>
        <v>2.0930606270845864E-3</v>
      </c>
      <c r="BO23" s="6">
        <f>AE23/AN23*8</f>
        <v>0</v>
      </c>
      <c r="BP23" s="6">
        <f>AD23/AN23*8</f>
        <v>0</v>
      </c>
      <c r="BQ23" s="6">
        <f>SUM(BJ23:BP23)</f>
        <v>3.000022876442733</v>
      </c>
      <c r="BS23" s="4">
        <f>BJ23/(BJ23+BM23+BK23+BL23)*100</f>
        <v>16.212334903009015</v>
      </c>
      <c r="BT23" s="4">
        <f>BM23/(BJ23+BM23+BK23+BL23)*100</f>
        <v>58.185035199246805</v>
      </c>
      <c r="BU23" s="4">
        <f>BL23/(BJ23+BM23+BK23+BL23)*100</f>
        <v>1.0496539974544652</v>
      </c>
      <c r="BV23" s="6">
        <f>BK23/(BK23+BL23+BJ23+BM23)*100</f>
        <v>24.552975900289706</v>
      </c>
      <c r="BW23" s="6">
        <f>BT23+BU23</f>
        <v>59.234689196701268</v>
      </c>
      <c r="BX23" s="15">
        <f>BN23/BE23*BV23</f>
        <v>2.5972690326188274E-2</v>
      </c>
      <c r="BY23" s="2"/>
    </row>
    <row r="24" spans="1:77">
      <c r="A24" s="1">
        <v>55</v>
      </c>
      <c r="B24" s="1" t="s">
        <v>33</v>
      </c>
      <c r="C24" s="14">
        <v>38.61</v>
      </c>
      <c r="D24" s="14">
        <v>6.2899999999999998E-2</v>
      </c>
      <c r="E24" s="14">
        <v>0</v>
      </c>
      <c r="F24" s="14">
        <v>7.6300000000000007E-2</v>
      </c>
      <c r="G24" s="14">
        <v>27.09</v>
      </c>
      <c r="H24" s="14">
        <v>21.57</v>
      </c>
      <c r="I24" s="14">
        <v>4.28</v>
      </c>
      <c r="J24" s="14">
        <v>9.26</v>
      </c>
      <c r="K24" s="14">
        <v>0</v>
      </c>
      <c r="L24" s="14">
        <v>0.49740000000000001</v>
      </c>
      <c r="M24" s="14">
        <v>0</v>
      </c>
      <c r="N24" s="6">
        <f>SUM(C24:M24)</f>
        <v>101.4466</v>
      </c>
      <c r="O24" s="1">
        <v>12</v>
      </c>
      <c r="P24" s="6">
        <f>C24/'[1]at-wt-ox'!A$2*garnet!C$1</f>
        <v>1.285194302005682</v>
      </c>
      <c r="Q24" s="6">
        <f>D24/'[1]at-wt-ox'!B$2*garnet!D$1</f>
        <v>1.0148608543482673E-3</v>
      </c>
      <c r="R24" s="6">
        <f>E24/'[1]at-wt-ox'!C$2*garnet!E$1</f>
        <v>0</v>
      </c>
      <c r="S24" s="6">
        <f>F24/'[1]at-wt-ox'!D$2*garnet!F$1</f>
        <v>1.9107052079863976E-3</v>
      </c>
      <c r="T24" s="6">
        <f>G24/'[1]at-wt-ox'!E$2*garnet!G$1</f>
        <v>0.37706487909983244</v>
      </c>
      <c r="U24" s="6">
        <f>H24/'[1]at-wt-ox'!F$2*garnet!H$1</f>
        <v>0.63465318179856656</v>
      </c>
      <c r="V24" s="6">
        <f>I24/'[1]at-wt-ox'!G$2*garnet!I$1</f>
        <v>0.10619187979476187</v>
      </c>
      <c r="W24" s="6">
        <f>J24/'[1]at-wt-ox'!H$2*garnet!J$1</f>
        <v>0.16512891111214142</v>
      </c>
      <c r="X24" s="6">
        <f>K24/'[1]at-wt-ox'!I$2*garnet!K$1</f>
        <v>0</v>
      </c>
      <c r="Y24" s="6">
        <f>L24/'[1]at-wt-ox'!J$2*garnet!L$1</f>
        <v>7.0118160518992806E-3</v>
      </c>
      <c r="Z24" s="6">
        <f>M24/'[1]at-wt-ox'!K$2*garnet!M$1</f>
        <v>0</v>
      </c>
      <c r="AA24" s="6">
        <f>SUM(P24:Z24)</f>
        <v>2.5781705359252181</v>
      </c>
      <c r="AB24" s="6">
        <f>O24/AA24</f>
        <v>4.654463245463166</v>
      </c>
      <c r="AC24" s="6">
        <f>P24*$AB24*AC$1</f>
        <v>2.9909448209820675</v>
      </c>
      <c r="AD24" s="6">
        <f>Q24*$AB24*AD$1</f>
        <v>9.4472650916467144E-3</v>
      </c>
      <c r="AE24" s="6">
        <f>R24*$AB24*AE$1</f>
        <v>0</v>
      </c>
      <c r="AF24" s="6">
        <f>S24*$AB24*AF$1</f>
        <v>4.446653581743871E-3</v>
      </c>
      <c r="AG24" s="6">
        <f>T24*$AB24*AG$1</f>
        <v>1.7550346209251824</v>
      </c>
      <c r="AH24" s="6">
        <f>U24*$AB24*AH$1</f>
        <v>1.9693132721984539</v>
      </c>
      <c r="AI24" s="6">
        <f>V24*$AB24*AI$1</f>
        <v>0.49426620147136174</v>
      </c>
      <c r="AJ24" s="6">
        <f>W24*$AB24*AJ$1</f>
        <v>0.76858644753481642</v>
      </c>
      <c r="AK24" s="6">
        <f>X24*$AB24*AK$1</f>
        <v>0</v>
      </c>
      <c r="AL24" s="6">
        <f>Y24*$AB24*AL$1</f>
        <v>3.2636240097513848E-2</v>
      </c>
      <c r="AM24" s="6">
        <f>Z24*$AB24*AM$1</f>
        <v>0</v>
      </c>
      <c r="AN24" s="6">
        <f>SUM(AC24:AM24)</f>
        <v>8.0246755218827861</v>
      </c>
      <c r="AO24" s="6">
        <f>AN24*24/8-24</f>
        <v>7.4026565648360076E-2</v>
      </c>
      <c r="AP24" s="6">
        <f>AG24-AO24</f>
        <v>1.6810080552768223</v>
      </c>
      <c r="AQ24" s="6">
        <f>AC24/$AN24*8</f>
        <v>2.9817477981019409</v>
      </c>
      <c r="AR24" s="6">
        <f>AD24/$AN24*8</f>
        <v>9.4182151698317187E-3</v>
      </c>
      <c r="AS24" s="6">
        <f>AE24/$AN24*8</f>
        <v>0</v>
      </c>
      <c r="AT24" s="6">
        <f>AF24/$AN24*8</f>
        <v>4.4329803188857923E-3</v>
      </c>
      <c r="AU24" s="6">
        <f>AG24/$AN24*8</f>
        <v>1.7496379671819136</v>
      </c>
      <c r="AV24" s="6">
        <f>AH24/$AN24*8</f>
        <v>1.9632577210911621</v>
      </c>
      <c r="AW24" s="6">
        <f>AI24/$AN24*8</f>
        <v>0.49274635478882989</v>
      </c>
      <c r="AX24" s="6">
        <f>AJ24/$AN24*8</f>
        <v>0.76622307824303126</v>
      </c>
      <c r="AY24" s="6">
        <f>AK24/$AN24*8</f>
        <v>0</v>
      </c>
      <c r="AZ24" s="6">
        <f>AL24/$AN24*8</f>
        <v>3.2535885104405152E-2</v>
      </c>
      <c r="BA24" s="6">
        <f>AM24/$AN24*8</f>
        <v>0</v>
      </c>
      <c r="BB24" s="4">
        <f>AQ24</f>
        <v>2.9817477981019409</v>
      </c>
      <c r="BC24" s="4">
        <f>IF(3-BB24&gt;AV24,AV24,3-BB24)</f>
        <v>1.8252201898059095E-2</v>
      </c>
      <c r="BD24" s="6">
        <f>SUM(BB24:BC24)</f>
        <v>3</v>
      </c>
      <c r="BE24" s="6">
        <f>AV24-BC24</f>
        <v>1.945005519193103</v>
      </c>
      <c r="BF24" s="6">
        <f>AY24</f>
        <v>0</v>
      </c>
      <c r="BG24" s="6">
        <f>IF(2-(BE24+AY24+AT24)&gt;AO24,AO24,2-(BE24+AY24+AT24))</f>
        <v>5.0561500488011113E-2</v>
      </c>
      <c r="BH24" s="6">
        <f>AT24</f>
        <v>4.4329803188857923E-3</v>
      </c>
      <c r="BI24" s="6">
        <f>SUM(BE24:BH24)</f>
        <v>2</v>
      </c>
      <c r="BJ24" s="6">
        <f>AI24/AN24*8</f>
        <v>0.49274635478882989</v>
      </c>
      <c r="BK24" s="6">
        <f>AJ24/AN24*8</f>
        <v>0.76622307824303126</v>
      </c>
      <c r="BL24" s="6">
        <f>AL24/AN24*8</f>
        <v>3.2535885104405152E-2</v>
      </c>
      <c r="BM24" s="6">
        <f>AP24/AN24*8</f>
        <v>1.6758390299448933</v>
      </c>
      <c r="BN24" s="6">
        <f>AO24-BG24</f>
        <v>2.3465065160348964E-2</v>
      </c>
      <c r="BO24" s="6">
        <f>AE24/AN24*8</f>
        <v>0</v>
      </c>
      <c r="BP24" s="6">
        <f>AD24/AN24*8</f>
        <v>9.4182151698317187E-3</v>
      </c>
      <c r="BQ24" s="6">
        <f>SUM(BJ24:BP24)</f>
        <v>3.0002276284113401</v>
      </c>
      <c r="BS24" s="4">
        <f>BJ24/(BJ24+BM24+BK24+BL24)*100</f>
        <v>16.605634432264846</v>
      </c>
      <c r="BT24" s="4">
        <f>BM24/(BJ24+BM24+BK24+BL24)*100</f>
        <v>56.476055130864026</v>
      </c>
      <c r="BU24" s="4">
        <f>BL24/(BJ24+BM24+BK24+BL24)*100</f>
        <v>1.0964647606687294</v>
      </c>
      <c r="BV24" s="6">
        <f>BK24/(BK24+BL24+BJ24+BM24)*100</f>
        <v>25.821845676202404</v>
      </c>
      <c r="BW24" s="6">
        <f>BT24+BU24</f>
        <v>57.572519891532757</v>
      </c>
      <c r="BX24" s="15">
        <f>BN24/BE24*BV24</f>
        <v>0.31152163085065709</v>
      </c>
      <c r="BY24" s="2"/>
    </row>
    <row r="25" spans="1:77">
      <c r="A25" s="1">
        <v>56</v>
      </c>
      <c r="B25" s="1" t="s">
        <v>34</v>
      </c>
      <c r="C25" s="14">
        <v>38.78</v>
      </c>
      <c r="D25" s="14">
        <v>0</v>
      </c>
      <c r="E25" s="14">
        <v>0</v>
      </c>
      <c r="F25" s="14">
        <v>0</v>
      </c>
      <c r="G25" s="14">
        <v>24.62</v>
      </c>
      <c r="H25" s="14">
        <v>21.44</v>
      </c>
      <c r="I25" s="14">
        <v>4.92</v>
      </c>
      <c r="J25" s="14">
        <v>10.23</v>
      </c>
      <c r="K25" s="14">
        <v>0</v>
      </c>
      <c r="L25" s="14">
        <v>0.47699999999999998</v>
      </c>
      <c r="M25" s="14">
        <v>0</v>
      </c>
      <c r="N25" s="6">
        <f>SUM(C25:M25)</f>
        <v>100.46700000000001</v>
      </c>
      <c r="O25" s="1">
        <v>12</v>
      </c>
      <c r="P25" s="6">
        <f>C25/'[1]at-wt-ox'!A$2*garnet!C$1</f>
        <v>1.2908530181761293</v>
      </c>
      <c r="Q25" s="6">
        <f>D25/'[1]at-wt-ox'!B$2*garnet!D$1</f>
        <v>0</v>
      </c>
      <c r="R25" s="6">
        <f>E25/'[1]at-wt-ox'!C$2*garnet!E$1</f>
        <v>0</v>
      </c>
      <c r="S25" s="6">
        <f>F25/'[1]at-wt-ox'!D$2*garnet!F$1</f>
        <v>0</v>
      </c>
      <c r="T25" s="6">
        <f>G25/'[1]at-wt-ox'!E$2*garnet!G$1</f>
        <v>0.34268502485927926</v>
      </c>
      <c r="U25" s="6">
        <f>H25/'[1]at-wt-ox'!F$2*garnet!H$1</f>
        <v>0.63082819739273377</v>
      </c>
      <c r="V25" s="6">
        <f>I25/'[1]at-wt-ox'!G$2*garnet!I$1</f>
        <v>0.12207103939024026</v>
      </c>
      <c r="W25" s="6">
        <f>J25/'[1]at-wt-ox'!H$2*garnet!J$1</f>
        <v>0.18242643203857525</v>
      </c>
      <c r="X25" s="6">
        <f>K25/'[1]at-wt-ox'!I$2*garnet!K$1</f>
        <v>0</v>
      </c>
      <c r="Y25" s="6">
        <f>L25/'[1]at-wt-ox'!J$2*garnet!L$1</f>
        <v>6.7242385539926751E-3</v>
      </c>
      <c r="Z25" s="6">
        <f>M25/'[1]at-wt-ox'!K$2*garnet!M$1</f>
        <v>0</v>
      </c>
      <c r="AA25" s="6">
        <f>SUM(P25:Z25)</f>
        <v>2.5755879504109505</v>
      </c>
      <c r="AB25" s="6">
        <f>O25/AA25</f>
        <v>4.6591303543275737</v>
      </c>
      <c r="AC25" s="6">
        <f>P25*$AB25*AC$1</f>
        <v>3.0071262399798835</v>
      </c>
      <c r="AD25" s="6">
        <f>Q25*$AB25*AD$1</f>
        <v>0</v>
      </c>
      <c r="AE25" s="6">
        <f>R25*$AB25*AE$1</f>
        <v>0</v>
      </c>
      <c r="AF25" s="6">
        <f>S25*$AB25*AF$1</f>
        <v>0</v>
      </c>
      <c r="AG25" s="6">
        <f>T25*$AB25*AG$1</f>
        <v>1.5966142012953672</v>
      </c>
      <c r="AH25" s="6">
        <f>U25*$AB25*AH$1</f>
        <v>1.9594072018921547</v>
      </c>
      <c r="AI25" s="6">
        <f>V25*$AB25*AI$1</f>
        <v>0.56874488500738529</v>
      </c>
      <c r="AJ25" s="6">
        <f>W25*$AB25*AJ$1</f>
        <v>0.84994852694260214</v>
      </c>
      <c r="AK25" s="6">
        <f>X25*$AB25*AK$1</f>
        <v>0</v>
      </c>
      <c r="AL25" s="6">
        <f>Y25*$AB25*AL$1</f>
        <v>3.1329103956647023E-2</v>
      </c>
      <c r="AM25" s="6">
        <f>Z25*$AB25*AM$1</f>
        <v>0</v>
      </c>
      <c r="AN25" s="6">
        <f>SUM(AC25:AM25)</f>
        <v>8.0131701590740398</v>
      </c>
      <c r="AO25" s="6">
        <f>AN25*24/8-24</f>
        <v>3.9510477222119533E-2</v>
      </c>
      <c r="AP25" s="6">
        <f>AG25-AO25</f>
        <v>1.5571037240732477</v>
      </c>
      <c r="AQ25" s="6">
        <f>AC25/$AN25*8</f>
        <v>3.0021838351450869</v>
      </c>
      <c r="AR25" s="6">
        <f>AD25/$AN25*8</f>
        <v>0</v>
      </c>
      <c r="AS25" s="6">
        <f>AE25/$AN25*8</f>
        <v>0</v>
      </c>
      <c r="AT25" s="6">
        <f>AF25/$AN25*8</f>
        <v>0</v>
      </c>
      <c r="AU25" s="6">
        <f>AG25/$AN25*8</f>
        <v>1.5939900634580946</v>
      </c>
      <c r="AV25" s="6">
        <f>AH25/$AN25*8</f>
        <v>1.956186790490992</v>
      </c>
      <c r="AW25" s="6">
        <f>AI25/$AN25*8</f>
        <v>0.567810116312924</v>
      </c>
      <c r="AX25" s="6">
        <f>AJ25/$AN25*8</f>
        <v>0.84855158202787273</v>
      </c>
      <c r="AY25" s="6">
        <f>AK25/$AN25*8</f>
        <v>0</v>
      </c>
      <c r="AZ25" s="6">
        <f>AL25/$AN25*8</f>
        <v>3.1277612565029818E-2</v>
      </c>
      <c r="BA25" s="6">
        <f>AM25/$AN25*8</f>
        <v>0</v>
      </c>
      <c r="BB25" s="4">
        <f>AQ25</f>
        <v>3.0021838351450869</v>
      </c>
      <c r="BC25" s="4">
        <f>IF(3-BB25&gt;AV25,AV25,3-BB25)</f>
        <v>-2.1838351450869098E-3</v>
      </c>
      <c r="BD25" s="6">
        <f>SUM(BB25:BC25)</f>
        <v>3</v>
      </c>
      <c r="BE25" s="6">
        <f>AV25-BC25</f>
        <v>1.9583706256360789</v>
      </c>
      <c r="BF25" s="6">
        <f>AY25</f>
        <v>0</v>
      </c>
      <c r="BG25" s="6">
        <f>IF(2-(BE25+AY25+AT25)&gt;AO25,AO25,2-(BE25+AY25+AT25))</f>
        <v>3.9510477222119533E-2</v>
      </c>
      <c r="BH25" s="6">
        <f>AT25</f>
        <v>0</v>
      </c>
      <c r="BI25" s="6">
        <f>SUM(BE25:BH25)</f>
        <v>1.9978811028581984</v>
      </c>
      <c r="BJ25" s="6">
        <f>AI25/AN25*8</f>
        <v>0.567810116312924</v>
      </c>
      <c r="BK25" s="6">
        <f>AJ25/AN25*8</f>
        <v>0.84855158202787273</v>
      </c>
      <c r="BL25" s="6">
        <f>AL25/AN25*8</f>
        <v>3.1277612565029818E-2</v>
      </c>
      <c r="BM25" s="6">
        <f>AP25/AN25*8</f>
        <v>1.554544524239259</v>
      </c>
      <c r="BN25" s="6">
        <f>AO25-BG25</f>
        <v>0</v>
      </c>
      <c r="BO25" s="6">
        <f>AE25/AN25*8</f>
        <v>0</v>
      </c>
      <c r="BP25" s="6">
        <f>AD25/AN25*8</f>
        <v>0</v>
      </c>
      <c r="BQ25" s="6">
        <f>SUM(BJ25:BP25)</f>
        <v>3.0021838351450856</v>
      </c>
      <c r="BS25" s="4">
        <f>BJ25/(BJ25+BM25+BK25+BL25)*100</f>
        <v>18.913236080544134</v>
      </c>
      <c r="BT25" s="4">
        <f>BM25/(BJ25+BM25+BK25+BL25)*100</f>
        <v>51.78045748035057</v>
      </c>
      <c r="BU25" s="4">
        <f>BL25/(BJ25+BM25+BK25+BL25)*100</f>
        <v>1.0418286914638015</v>
      </c>
      <c r="BV25" s="6">
        <f>BK25/(BK25+BL25+BJ25+BM25)*100</f>
        <v>28.264477747641493</v>
      </c>
      <c r="BW25" s="6">
        <f>BT25+BU25</f>
        <v>52.822286171814369</v>
      </c>
      <c r="BX25" s="15">
        <f>BN25/BE25*BV25</f>
        <v>0</v>
      </c>
      <c r="BY25" s="2"/>
    </row>
    <row r="26" spans="1:77">
      <c r="A26" s="1">
        <v>58</v>
      </c>
      <c r="B26" s="1" t="s">
        <v>35</v>
      </c>
      <c r="C26" s="14">
        <v>38.81</v>
      </c>
      <c r="D26" s="14">
        <v>5.2900000000000003E-2</v>
      </c>
      <c r="E26" s="14">
        <v>0</v>
      </c>
      <c r="F26" s="14">
        <v>9.8500000000000004E-2</v>
      </c>
      <c r="G26" s="14">
        <v>24.55</v>
      </c>
      <c r="H26" s="14">
        <v>21.44</v>
      </c>
      <c r="I26" s="14">
        <v>4.8</v>
      </c>
      <c r="J26" s="14">
        <v>11</v>
      </c>
      <c r="K26" s="14">
        <v>0</v>
      </c>
      <c r="L26" s="14">
        <v>0.49099999999999999</v>
      </c>
      <c r="M26" s="14">
        <v>0</v>
      </c>
      <c r="N26" s="6">
        <f>SUM(C26:M26)</f>
        <v>101.2424</v>
      </c>
      <c r="O26" s="1">
        <v>12</v>
      </c>
      <c r="P26" s="6">
        <f>C26/'[1]at-wt-ox'!A$2*garnet!C$1</f>
        <v>1.2918516151473847</v>
      </c>
      <c r="Q26" s="6">
        <f>D26/'[1]at-wt-ox'!B$2*garnet!D$1</f>
        <v>8.5351572647095935E-4</v>
      </c>
      <c r="R26" s="6">
        <f>E26/'[1]at-wt-ox'!C$2*garnet!E$1</f>
        <v>0</v>
      </c>
      <c r="S26" s="6">
        <f>F26/'[1]at-wt-ox'!D$2*garnet!F$1</f>
        <v>2.4666377848841436E-3</v>
      </c>
      <c r="T26" s="6">
        <f>G26/'[1]at-wt-ox'!E$2*garnet!G$1</f>
        <v>0.34171069700630813</v>
      </c>
      <c r="U26" s="6">
        <f>H26/'[1]at-wt-ox'!F$2*garnet!H$1</f>
        <v>0.63082819739273377</v>
      </c>
      <c r="V26" s="6">
        <f>I26/'[1]at-wt-ox'!G$2*garnet!I$1</f>
        <v>0.11909369696608806</v>
      </c>
      <c r="W26" s="6">
        <f>J26/'[1]at-wt-ox'!H$2*garnet!J$1</f>
        <v>0.19615745380491961</v>
      </c>
      <c r="X26" s="6">
        <f>K26/'[1]at-wt-ox'!I$2*garnet!K$1</f>
        <v>0</v>
      </c>
      <c r="Y26" s="6">
        <f>L26/'[1]at-wt-ox'!J$2*garnet!L$1</f>
        <v>6.9215956603991694E-3</v>
      </c>
      <c r="Z26" s="6">
        <f>M26/'[1]at-wt-ox'!K$2*garnet!M$1</f>
        <v>0</v>
      </c>
      <c r="AA26" s="6">
        <f>SUM(P26:Z26)</f>
        <v>2.5898834094891883</v>
      </c>
      <c r="AB26" s="6">
        <f>O26/AA26</f>
        <v>4.6334132092713789</v>
      </c>
      <c r="AC26" s="6">
        <f>P26*$AB26*AC$1</f>
        <v>2.9928411690212289</v>
      </c>
      <c r="AD26" s="6">
        <f>Q26*$AB26*AD$1</f>
        <v>7.9093820827028007E-3</v>
      </c>
      <c r="AE26" s="6">
        <f>R26*$AB26*AE$1</f>
        <v>0</v>
      </c>
      <c r="AF26" s="6">
        <f>S26*$AB26*AF$1</f>
        <v>5.7144760474850424E-3</v>
      </c>
      <c r="AG26" s="6">
        <f>T26*$AB26*AG$1</f>
        <v>1.5832868572583578</v>
      </c>
      <c r="AH26" s="6">
        <f>U26*$AB26*AH$1</f>
        <v>1.9485918017202302</v>
      </c>
      <c r="AI26" s="6">
        <f>V26*$AB26*AI$1</f>
        <v>0.55181030866363512</v>
      </c>
      <c r="AJ26" s="6">
        <f>W26*$AB26*AJ$1</f>
        <v>0.90887853755675485</v>
      </c>
      <c r="AK26" s="6">
        <f>X26*$AB26*AK$1</f>
        <v>0</v>
      </c>
      <c r="AL26" s="6">
        <f>Y26*$AB26*AL$1</f>
        <v>3.2070612762128962E-2</v>
      </c>
      <c r="AM26" s="6">
        <f>Z26*$AB26*AM$1</f>
        <v>0</v>
      </c>
      <c r="AN26" s="6">
        <f>SUM(AC26:AM26)</f>
        <v>8.0311031451125245</v>
      </c>
      <c r="AO26" s="6">
        <f>AN26*24/8-24</f>
        <v>9.3309435337573632E-2</v>
      </c>
      <c r="AP26" s="6">
        <f>AG26-AO26</f>
        <v>1.4899774219207842</v>
      </c>
      <c r="AQ26" s="6">
        <f>AC26/$AN26*8</f>
        <v>2.9812503860992767</v>
      </c>
      <c r="AR26" s="6">
        <f>AD26/$AN26*8</f>
        <v>7.8787503432986798E-3</v>
      </c>
      <c r="AS26" s="6">
        <f>AE26/$AN26*8</f>
        <v>0</v>
      </c>
      <c r="AT26" s="6">
        <f>AF26/$AN26*8</f>
        <v>5.6923448191175995E-3</v>
      </c>
      <c r="AU26" s="6">
        <f>AG26/$AN26*8</f>
        <v>1.5771550469719928</v>
      </c>
      <c r="AV26" s="6">
        <f>AH26/$AN26*8</f>
        <v>1.9410452253061463</v>
      </c>
      <c r="AW26" s="6">
        <f>AI26/$AN26*8</f>
        <v>0.54967323785345668</v>
      </c>
      <c r="AX26" s="6">
        <f>AJ26/$AN26*8</f>
        <v>0.90535860006715974</v>
      </c>
      <c r="AY26" s="6">
        <f>AK26/$AN26*8</f>
        <v>0</v>
      </c>
      <c r="AZ26" s="6">
        <f>AL26/$AN26*8</f>
        <v>3.1946408539550261E-2</v>
      </c>
      <c r="BA26" s="6">
        <f>AM26/$AN26*8</f>
        <v>0</v>
      </c>
      <c r="BB26" s="4">
        <f>AQ26</f>
        <v>2.9812503860992767</v>
      </c>
      <c r="BC26" s="4">
        <f>IF(3-BB26&gt;AV26,AV26,3-BB26)</f>
        <v>1.8749613900723272E-2</v>
      </c>
      <c r="BD26" s="6">
        <f>SUM(BB26:BC26)</f>
        <v>3</v>
      </c>
      <c r="BE26" s="6">
        <f>AV26-BC26</f>
        <v>1.922295611405423</v>
      </c>
      <c r="BF26" s="6">
        <f>AY26</f>
        <v>0</v>
      </c>
      <c r="BG26" s="6">
        <f>IF(2-(BE26+AY26+AT26)&gt;AO26,AO26,2-(BE26+AY26+AT26))</f>
        <v>7.2012043775459444E-2</v>
      </c>
      <c r="BH26" s="6">
        <f>AT26</f>
        <v>5.6923448191175995E-3</v>
      </c>
      <c r="BI26" s="6">
        <f>SUM(BE26:BH26)</f>
        <v>2</v>
      </c>
      <c r="BJ26" s="6">
        <f>AI26/AN26*8</f>
        <v>0.54967323785345668</v>
      </c>
      <c r="BK26" s="6">
        <f>AJ26/AN26*8</f>
        <v>0.90535860006715974</v>
      </c>
      <c r="BL26" s="6">
        <f>AL26/AN26*8</f>
        <v>3.1946408539550261E-2</v>
      </c>
      <c r="BM26" s="6">
        <f>AP26/AN26*8</f>
        <v>1.4842069837716252</v>
      </c>
      <c r="BN26" s="6">
        <f>AO26-BG26</f>
        <v>2.1297391562114187E-2</v>
      </c>
      <c r="BO26" s="6">
        <f>AE26/AN26*8</f>
        <v>0</v>
      </c>
      <c r="BP26" s="6">
        <f>AD26/AN26*8</f>
        <v>7.8787503432986798E-3</v>
      </c>
      <c r="BQ26" s="6">
        <f>SUM(BJ26:BP26)</f>
        <v>3.0003613721372049</v>
      </c>
      <c r="BS26" s="4">
        <f>BJ26/(BJ26+BM26+BK26+BL26)*100</f>
        <v>18.50013362548167</v>
      </c>
      <c r="BT26" s="4">
        <f>BM26/(BJ26+BM26+BK26+BL26)*100</f>
        <v>49.953364356749894</v>
      </c>
      <c r="BU26" s="4">
        <f>BL26/(BJ26+BM26+BK26+BL26)*100</f>
        <v>1.0752075708540736</v>
      </c>
      <c r="BV26" s="6">
        <f>BK26/(BK26+BL26+BJ26+BM26)*100</f>
        <v>30.47129444691436</v>
      </c>
      <c r="BW26" s="6">
        <f>BT26+BU26</f>
        <v>51.02857192760397</v>
      </c>
      <c r="BX26" s="15">
        <f>BN26/BE26*BV26</f>
        <v>0.33759588555994552</v>
      </c>
      <c r="BY26" s="2"/>
    </row>
    <row r="27" spans="1:77">
      <c r="A27" s="1">
        <v>68</v>
      </c>
      <c r="B27" s="1" t="s">
        <v>36</v>
      </c>
      <c r="C27" s="14">
        <v>38.68</v>
      </c>
      <c r="D27" s="14">
        <v>0</v>
      </c>
      <c r="E27" s="14">
        <v>0</v>
      </c>
      <c r="F27" s="14">
        <v>9.2799999999999994E-2</v>
      </c>
      <c r="G27" s="14">
        <v>24.34</v>
      </c>
      <c r="H27" s="14">
        <v>21.4</v>
      </c>
      <c r="I27" s="14">
        <v>4.7300000000000004</v>
      </c>
      <c r="J27" s="14">
        <v>10.87</v>
      </c>
      <c r="K27" s="14">
        <v>0</v>
      </c>
      <c r="L27" s="14">
        <v>0.43340000000000001</v>
      </c>
      <c r="M27" s="14">
        <v>0</v>
      </c>
      <c r="N27" s="6">
        <f>SUM(C27:M27)</f>
        <v>100.54620000000001</v>
      </c>
      <c r="O27" s="1">
        <v>12</v>
      </c>
      <c r="P27" s="6">
        <f>C27/'[1]at-wt-ox'!A$2*garnet!C$1</f>
        <v>1.2875243616052778</v>
      </c>
      <c r="Q27" s="6">
        <f>D27/'[1]at-wt-ox'!B$2*garnet!D$1</f>
        <v>0</v>
      </c>
      <c r="R27" s="6">
        <f>E27/'[1]at-wt-ox'!C$2*garnet!E$1</f>
        <v>0</v>
      </c>
      <c r="S27" s="6">
        <f>F27/'[1]at-wt-ox'!D$2*garnet!F$1</f>
        <v>2.3238983394644518E-3</v>
      </c>
      <c r="T27" s="6">
        <f>G27/'[1]at-wt-ox'!E$2*garnet!G$1</f>
        <v>0.33878771344739467</v>
      </c>
      <c r="U27" s="6">
        <f>H27/'[1]at-wt-ox'!F$2*garnet!H$1</f>
        <v>0.62965127911401597</v>
      </c>
      <c r="V27" s="6">
        <f>I27/'[1]at-wt-ox'!G$2*garnet!I$1</f>
        <v>0.11735691388533262</v>
      </c>
      <c r="W27" s="6">
        <f>J27/'[1]at-wt-ox'!H$2*garnet!J$1</f>
        <v>0.19383922935086145</v>
      </c>
      <c r="X27" s="6">
        <f>K27/'[1]at-wt-ox'!I$2*garnet!K$1</f>
        <v>0</v>
      </c>
      <c r="Y27" s="6">
        <f>L27/'[1]at-wt-ox'!J$2*garnet!L$1</f>
        <v>6.1096121368981668E-3</v>
      </c>
      <c r="Z27" s="6">
        <f>M27/'[1]at-wt-ox'!K$2*garnet!M$1</f>
        <v>0</v>
      </c>
      <c r="AA27" s="6">
        <f>SUM(P27:Z27)</f>
        <v>2.5755930078792453</v>
      </c>
      <c r="AB27" s="6">
        <f>O27/AA27</f>
        <v>4.6591212055979501</v>
      </c>
      <c r="AC27" s="6">
        <f>P27*$AB27*AC$1</f>
        <v>2.9993660279395566</v>
      </c>
      <c r="AD27" s="6">
        <f>Q27*$AB27*AD$1</f>
        <v>0</v>
      </c>
      <c r="AE27" s="6">
        <f>R27*$AB27*AE$1</f>
        <v>0</v>
      </c>
      <c r="AF27" s="6">
        <f>S27*$AB27*AF$1</f>
        <v>5.413662016526345E-3</v>
      </c>
      <c r="AG27" s="6">
        <f>T27*$AB27*AG$1</f>
        <v>1.5784530199187983</v>
      </c>
      <c r="AH27" s="6">
        <f>U27*$AB27*AH$1</f>
        <v>1.9557477511013235</v>
      </c>
      <c r="AI27" s="6">
        <f>V27*$AB27*AI$1</f>
        <v>0.54678008610668571</v>
      </c>
      <c r="AJ27" s="6">
        <f>W27*$AB27*AJ$1</f>
        <v>0.90312046394536316</v>
      </c>
      <c r="AK27" s="6">
        <f>X27*$AB27*AK$1</f>
        <v>0</v>
      </c>
      <c r="AL27" s="6">
        <f>Y27*$AB27*AL$1</f>
        <v>2.8465423465000854E-2</v>
      </c>
      <c r="AM27" s="6">
        <f>Z27*$AB27*AM$1</f>
        <v>0</v>
      </c>
      <c r="AN27" s="6">
        <f>SUM(AC27:AM27)</f>
        <v>8.0173464344932555</v>
      </c>
      <c r="AO27" s="6">
        <f>AN27*24/8-24</f>
        <v>5.2039303479766374E-2</v>
      </c>
      <c r="AP27" s="6">
        <f>AG27-AO27</f>
        <v>1.5264137164390319</v>
      </c>
      <c r="AQ27" s="6">
        <f>AC27/$AN27*8</f>
        <v>2.9928765607885417</v>
      </c>
      <c r="AR27" s="6">
        <f>AD27/$AN27*8</f>
        <v>0</v>
      </c>
      <c r="AS27" s="6">
        <f>AE27/$AN27*8</f>
        <v>0</v>
      </c>
      <c r="AT27" s="6">
        <f>AF27/$AN27*8</f>
        <v>5.401948947332493E-3</v>
      </c>
      <c r="AU27" s="6">
        <f>AG27/$AN27*8</f>
        <v>1.5750378585391049</v>
      </c>
      <c r="AV27" s="6">
        <f>AH27/$AN27*8</f>
        <v>1.951516269958903</v>
      </c>
      <c r="AW27" s="6">
        <f>AI27/$AN27*8</f>
        <v>0.54559706563683796</v>
      </c>
      <c r="AX27" s="6">
        <f>AJ27/$AN27*8</f>
        <v>0.90116646082284035</v>
      </c>
      <c r="AY27" s="6">
        <f>AK27/$AN27*8</f>
        <v>0</v>
      </c>
      <c r="AZ27" s="6">
        <f>AL27/$AN27*8</f>
        <v>2.8403835306438311E-2</v>
      </c>
      <c r="BA27" s="6">
        <f>AM27/$AN27*8</f>
        <v>0</v>
      </c>
      <c r="BB27" s="4">
        <f>AQ27</f>
        <v>2.9928765607885417</v>
      </c>
      <c r="BC27" s="4">
        <f>IF(3-BB27&gt;AV27,AV27,3-BB27)</f>
        <v>7.1234392114583045E-3</v>
      </c>
      <c r="BD27" s="6">
        <f>SUM(BB27:BC27)</f>
        <v>3</v>
      </c>
      <c r="BE27" s="6">
        <f>AV27-BC27</f>
        <v>1.9443928307474447</v>
      </c>
      <c r="BF27" s="6">
        <f>AY27</f>
        <v>0</v>
      </c>
      <c r="BG27" s="6">
        <f>IF(2-(BE27+AY27+AT27)&gt;AO27,AO27,2-(BE27+AY27+AT27))</f>
        <v>5.0205220305222786E-2</v>
      </c>
      <c r="BH27" s="6">
        <f>AT27</f>
        <v>5.401948947332493E-3</v>
      </c>
      <c r="BI27" s="6">
        <f>SUM(BE27:BH27)</f>
        <v>2</v>
      </c>
      <c r="BJ27" s="6">
        <f>AI27/AN27*8</f>
        <v>0.54559706563683796</v>
      </c>
      <c r="BK27" s="6">
        <f>AJ27/AN27*8</f>
        <v>0.90116646082284035</v>
      </c>
      <c r="BL27" s="6">
        <f>AL27/AN27*8</f>
        <v>2.8403835306438311E-2</v>
      </c>
      <c r="BM27" s="6">
        <f>AP27/AN27*8</f>
        <v>1.5231111479697563</v>
      </c>
      <c r="BN27" s="6">
        <f>AO27-BG27</f>
        <v>1.8340831745435882E-3</v>
      </c>
      <c r="BO27" s="6">
        <f>AE27/AN27*8</f>
        <v>0</v>
      </c>
      <c r="BP27" s="6">
        <f>AD27/AN27*8</f>
        <v>0</v>
      </c>
      <c r="BQ27" s="6">
        <f>SUM(BJ27:BP27)</f>
        <v>3.0001125929104164</v>
      </c>
      <c r="BS27" s="4">
        <f>BJ27/(BJ27+BM27+BK27+BL27)*100</f>
        <v>18.197010846897651</v>
      </c>
      <c r="BT27" s="4">
        <f>BM27/(BJ27+BM27+BK27+BL27)*100</f>
        <v>50.79952189311232</v>
      </c>
      <c r="BU27" s="4">
        <f>BL27/(BJ27+BM27+BK27+BL27)*100</f>
        <v>0.94733812133218043</v>
      </c>
      <c r="BV27" s="6">
        <f>BK27/(BK27+BL27+BJ27+BM27)*100</f>
        <v>30.056129138657862</v>
      </c>
      <c r="BW27" s="6">
        <f>BT27+BU27</f>
        <v>51.746860014444501</v>
      </c>
      <c r="BX27" s="15">
        <f>BN27/BE27*BV27</f>
        <v>2.835097922261463E-2</v>
      </c>
      <c r="BY27" s="2"/>
    </row>
    <row r="28" spans="1:77">
      <c r="A28" s="1">
        <v>23</v>
      </c>
      <c r="B28" s="1" t="s">
        <v>37</v>
      </c>
      <c r="C28" s="14">
        <v>39.15</v>
      </c>
      <c r="D28" s="14">
        <v>0</v>
      </c>
      <c r="E28" s="14">
        <v>0</v>
      </c>
      <c r="F28" s="14">
        <v>0</v>
      </c>
      <c r="G28" s="14">
        <v>22.36</v>
      </c>
      <c r="H28" s="14">
        <v>22.26</v>
      </c>
      <c r="I28" s="14">
        <v>7.58</v>
      </c>
      <c r="J28" s="14">
        <v>8.7799999999999994</v>
      </c>
      <c r="K28" s="14">
        <v>0</v>
      </c>
      <c r="L28" s="14">
        <v>0.18720000000000001</v>
      </c>
      <c r="M28" s="14">
        <v>0</v>
      </c>
      <c r="N28" s="6">
        <f>SUM(C28:M28)</f>
        <v>100.3172</v>
      </c>
      <c r="O28" s="1">
        <v>12</v>
      </c>
      <c r="P28" s="6">
        <f>C28/'[1]at-wt-ox'!A$2*garnet!C$1</f>
        <v>1.3031690474882789</v>
      </c>
      <c r="Q28" s="6">
        <f>D28/'[1]at-wt-ox'!B$2*garnet!D$1</f>
        <v>0</v>
      </c>
      <c r="R28" s="6">
        <f>E28/'[1]at-wt-ox'!C$2*garnet!E$1</f>
        <v>0</v>
      </c>
      <c r="S28" s="6">
        <f>F28/'[1]at-wt-ox'!D$2*garnet!F$1</f>
        <v>0</v>
      </c>
      <c r="T28" s="6">
        <f>G28/'[1]at-wt-ox'!E$2*garnet!G$1</f>
        <v>0.31122815417763949</v>
      </c>
      <c r="U28" s="6">
        <f>H28/'[1]at-wt-ox'!F$2*garnet!H$1</f>
        <v>0.6549550221064484</v>
      </c>
      <c r="V28" s="6">
        <f>I28/'[1]at-wt-ox'!G$2*garnet!I$1</f>
        <v>0.18806879645894742</v>
      </c>
      <c r="W28" s="6">
        <f>J28/'[1]at-wt-ox'!H$2*garnet!J$1</f>
        <v>0.15656931312792674</v>
      </c>
      <c r="X28" s="6">
        <f>K28/'[1]at-wt-ox'!I$2*garnet!K$1</f>
        <v>0</v>
      </c>
      <c r="Y28" s="6">
        <f>L28/'[1]at-wt-ox'!J$2*garnet!L$1</f>
        <v>2.6389464513782578E-3</v>
      </c>
      <c r="Z28" s="6">
        <f>M28/'[1]at-wt-ox'!K$2*garnet!M$1</f>
        <v>0</v>
      </c>
      <c r="AA28" s="6">
        <f>SUM(P28:Z28)</f>
        <v>2.6166292798106197</v>
      </c>
      <c r="AB28" s="6">
        <f>O28/AA28</f>
        <v>4.5860527865332568</v>
      </c>
      <c r="AC28" s="6">
        <f>P28*$AB28*AC$1</f>
        <v>2.9882010207787557</v>
      </c>
      <c r="AD28" s="6">
        <f>Q28*$AB28*AD$1</f>
        <v>0</v>
      </c>
      <c r="AE28" s="6">
        <f>R28*$AB28*AE$1</f>
        <v>0</v>
      </c>
      <c r="AF28" s="6">
        <f>S28*$AB28*AF$1</f>
        <v>0</v>
      </c>
      <c r="AG28" s="6">
        <f>T28*$AB28*AG$1</f>
        <v>1.4273087437139658</v>
      </c>
      <c r="AH28" s="6">
        <f>U28*$AB28*AH$1</f>
        <v>2.0024388694568187</v>
      </c>
      <c r="AI28" s="6">
        <f>V28*$AB28*AI$1</f>
        <v>0.86249342806051166</v>
      </c>
      <c r="AJ28" s="6">
        <f>W28*$AB28*AJ$1</f>
        <v>0.7180351347559264</v>
      </c>
      <c r="AK28" s="6">
        <f>X28*$AB28*AK$1</f>
        <v>0</v>
      </c>
      <c r="AL28" s="6">
        <f>Y28*$AB28*AL$1</f>
        <v>1.2102347726855308E-2</v>
      </c>
      <c r="AM28" s="6">
        <f>Z28*$AB28*AM$1</f>
        <v>0</v>
      </c>
      <c r="AN28" s="6">
        <f>SUM(AC28:AM28)</f>
        <v>8.0105795444928347</v>
      </c>
      <c r="AO28" s="6">
        <f>AN28*24/8-24</f>
        <v>3.1738633478504141E-2</v>
      </c>
      <c r="AP28" s="6">
        <f>AG28-AO28</f>
        <v>1.3955701102354616</v>
      </c>
      <c r="AQ28" s="6">
        <f>AC28/$AN28*8</f>
        <v>2.9842545141025196</v>
      </c>
      <c r="AR28" s="6">
        <f>AD28/$AN28*8</f>
        <v>0</v>
      </c>
      <c r="AS28" s="6">
        <f>AE28/$AN28*8</f>
        <v>0</v>
      </c>
      <c r="AT28" s="6">
        <f>AF28/$AN28*8</f>
        <v>0</v>
      </c>
      <c r="AU28" s="6">
        <f>AG28/$AN28*8</f>
        <v>1.4254237020293707</v>
      </c>
      <c r="AV28" s="6">
        <f>AH28/$AN28*8</f>
        <v>1.9997942554191035</v>
      </c>
      <c r="AW28" s="6">
        <f>AI28/$AN28*8</f>
        <v>0.86135433599529188</v>
      </c>
      <c r="AX28" s="6">
        <f>AJ28/$AN28*8</f>
        <v>0.71708682825533232</v>
      </c>
      <c r="AY28" s="6">
        <f>AK28/$AN28*8</f>
        <v>0</v>
      </c>
      <c r="AZ28" s="6">
        <f>AL28/$AN28*8</f>
        <v>1.2086364198381135E-2</v>
      </c>
      <c r="BA28" s="6">
        <f>AM28/$AN28*8</f>
        <v>0</v>
      </c>
      <c r="BB28" s="4">
        <f>AQ28</f>
        <v>2.9842545141025196</v>
      </c>
      <c r="BC28" s="4">
        <f>IF(3-BB28&gt;AV28,AV28,3-BB28)</f>
        <v>1.5745485897480371E-2</v>
      </c>
      <c r="BD28" s="6">
        <f>SUM(BB28:BC28)</f>
        <v>3</v>
      </c>
      <c r="BE28" s="6">
        <f>AV28-BC28</f>
        <v>1.9840487695216231</v>
      </c>
      <c r="BF28" s="6">
        <f>AY28</f>
        <v>0</v>
      </c>
      <c r="BG28" s="6">
        <f>IF(2-(BE28+AY28+AT28)&gt;AO28,AO28,2-(BE28+AY28+AT28))</f>
        <v>1.5951230478376877E-2</v>
      </c>
      <c r="BH28" s="6">
        <f>AT28</f>
        <v>0</v>
      </c>
      <c r="BI28" s="6">
        <f>SUM(BE28:BH28)</f>
        <v>2</v>
      </c>
      <c r="BJ28" s="6">
        <f>AI28/AN28*8</f>
        <v>0.86135433599529188</v>
      </c>
      <c r="BK28" s="6">
        <f>AJ28/AN28*8</f>
        <v>0.71708682825533232</v>
      </c>
      <c r="BL28" s="6">
        <f>AL28/AN28*8</f>
        <v>1.2086364198381135E-2</v>
      </c>
      <c r="BM28" s="6">
        <f>AP28/AN28*8</f>
        <v>1.3937269856535135</v>
      </c>
      <c r="BN28" s="6">
        <f>AO28-BG28</f>
        <v>1.5787403000127265E-2</v>
      </c>
      <c r="BO28" s="6">
        <f>AE28/AN28*8</f>
        <v>0</v>
      </c>
      <c r="BP28" s="6">
        <f>AD28/AN28*8</f>
        <v>0</v>
      </c>
      <c r="BQ28" s="6">
        <f>SUM(BJ28:BP28)</f>
        <v>3.0000419171026458</v>
      </c>
      <c r="BS28" s="4">
        <f>BJ28/(BJ28+BM28+BK28+BL28)*100</f>
        <v>28.863300094708393</v>
      </c>
      <c r="BT28" s="4">
        <f>BM28/(BJ28+BM28+BK28+BL28)*100</f>
        <v>46.702685011189843</v>
      </c>
      <c r="BU28" s="4">
        <f>BL28/(BJ28+BM28+BK28+BL28)*100</f>
        <v>0.40500447067317158</v>
      </c>
      <c r="BV28" s="6">
        <f>BK28/(BK28+BL28+BJ28+BM28)*100</f>
        <v>24.029010423428584</v>
      </c>
      <c r="BW28" s="6">
        <f>BT28+BU28</f>
        <v>47.107689481863012</v>
      </c>
      <c r="BX28" s="15">
        <f>BN28/BE28*BV28</f>
        <v>0.19120279555446248</v>
      </c>
      <c r="BY28" s="2"/>
    </row>
    <row r="29" spans="1:77">
      <c r="A29" s="1">
        <v>24</v>
      </c>
      <c r="B29" s="1" t="s">
        <v>38</v>
      </c>
      <c r="C29" s="14">
        <v>38.700000000000003</v>
      </c>
      <c r="D29" s="14">
        <v>0</v>
      </c>
      <c r="E29" s="14">
        <v>0</v>
      </c>
      <c r="F29" s="14">
        <v>0</v>
      </c>
      <c r="G29" s="14">
        <v>24.93</v>
      </c>
      <c r="H29" s="14">
        <v>21.67</v>
      </c>
      <c r="I29" s="14">
        <v>5.67</v>
      </c>
      <c r="J29" s="14">
        <v>8.73</v>
      </c>
      <c r="K29" s="14">
        <v>0</v>
      </c>
      <c r="L29" s="14">
        <v>0.50539999999999996</v>
      </c>
      <c r="M29" s="14">
        <v>0</v>
      </c>
      <c r="N29" s="6">
        <f>SUM(C29:M29)</f>
        <v>100.20540000000001</v>
      </c>
      <c r="O29" s="1">
        <v>12</v>
      </c>
      <c r="P29" s="6">
        <f>C29/'[1]at-wt-ox'!A$2*garnet!C$1</f>
        <v>1.2881900929194483</v>
      </c>
      <c r="Q29" s="6">
        <f>D29/'[1]at-wt-ox'!B$2*garnet!D$1</f>
        <v>0</v>
      </c>
      <c r="R29" s="6">
        <f>E29/'[1]at-wt-ox'!C$2*garnet!E$1</f>
        <v>0</v>
      </c>
      <c r="S29" s="6">
        <f>F29/'[1]at-wt-ox'!D$2*garnet!F$1</f>
        <v>0</v>
      </c>
      <c r="T29" s="6">
        <f>G29/'[1]at-wt-ox'!E$2*garnet!G$1</f>
        <v>0.34699990535100861</v>
      </c>
      <c r="U29" s="6">
        <f>H29/'[1]at-wt-ox'!F$2*garnet!H$1</f>
        <v>0.63759547749536116</v>
      </c>
      <c r="V29" s="6">
        <f>I29/'[1]at-wt-ox'!G$2*garnet!I$1</f>
        <v>0.14067942954119153</v>
      </c>
      <c r="W29" s="6">
        <f>J29/'[1]at-wt-ox'!H$2*garnet!J$1</f>
        <v>0.15567768833790438</v>
      </c>
      <c r="X29" s="6">
        <f>K29/'[1]at-wt-ox'!I$2*garnet!K$1</f>
        <v>0</v>
      </c>
      <c r="Y29" s="6">
        <f>L29/'[1]at-wt-ox'!J$2*garnet!L$1</f>
        <v>7.1245915412744189E-3</v>
      </c>
      <c r="Z29" s="6">
        <f>M29/'[1]at-wt-ox'!K$2*garnet!M$1</f>
        <v>0</v>
      </c>
      <c r="AA29" s="6">
        <f>SUM(P29:Z29)</f>
        <v>2.5762671851861882</v>
      </c>
      <c r="AB29" s="6">
        <f>O29/AA29</f>
        <v>4.6579019711159164</v>
      </c>
      <c r="AC29" s="6">
        <f>P29*$AB29*AC$1</f>
        <v>3.0001315864907467</v>
      </c>
      <c r="AD29" s="6">
        <f>Q29*$AB29*AD$1</f>
        <v>0</v>
      </c>
      <c r="AE29" s="6">
        <f>R29*$AB29*AE$1</f>
        <v>0</v>
      </c>
      <c r="AF29" s="6">
        <f>S29*$AB29*AF$1</f>
        <v>0</v>
      </c>
      <c r="AG29" s="6">
        <f>T29*$AB29*AG$1</f>
        <v>1.6162915431114995</v>
      </c>
      <c r="AH29" s="6">
        <f>U29*$AB29*AH$1</f>
        <v>1.9799048209334908</v>
      </c>
      <c r="AI29" s="6">
        <f>V29*$AB29*AI$1</f>
        <v>0.65527099215537876</v>
      </c>
      <c r="AJ29" s="6">
        <f>W29*$AB29*AJ$1</f>
        <v>0.72513141136789416</v>
      </c>
      <c r="AK29" s="6">
        <f>X29*$AB29*AK$1</f>
        <v>0</v>
      </c>
      <c r="AL29" s="6">
        <f>Y29*$AB29*AL$1</f>
        <v>3.3185648983497899E-2</v>
      </c>
      <c r="AM29" s="6">
        <f>Z29*$AB29*AM$1</f>
        <v>0</v>
      </c>
      <c r="AN29" s="6">
        <f>SUM(AC29:AM29)</f>
        <v>8.0099160030425089</v>
      </c>
      <c r="AO29" s="6">
        <f>AN29*24/8-24</f>
        <v>2.9748009127526842E-2</v>
      </c>
      <c r="AP29" s="6">
        <f>AG29-AO29</f>
        <v>1.5865435339839726</v>
      </c>
      <c r="AQ29" s="6">
        <f>AC29/$AN29*8</f>
        <v>2.9964175258279044</v>
      </c>
      <c r="AR29" s="6">
        <f>AD29/$AN29*8</f>
        <v>0</v>
      </c>
      <c r="AS29" s="6">
        <f>AE29/$AN29*8</f>
        <v>0</v>
      </c>
      <c r="AT29" s="6">
        <f>AF29/$AN29*8</f>
        <v>0</v>
      </c>
      <c r="AU29" s="6">
        <f>AG29/$AN29*8</f>
        <v>1.6142906292625918</v>
      </c>
      <c r="AV29" s="6">
        <f>AH29/$AN29*8</f>
        <v>1.9774537662381859</v>
      </c>
      <c r="AW29" s="6">
        <f>AI29/$AN29*8</f>
        <v>0.65445978899801571</v>
      </c>
      <c r="AX29" s="6">
        <f>AJ29/$AN29*8</f>
        <v>0.7242337233923134</v>
      </c>
      <c r="AY29" s="6">
        <f>AK29/$AN29*8</f>
        <v>0</v>
      </c>
      <c r="AZ29" s="6">
        <f>AL29/$AN29*8</f>
        <v>3.3144566280987282E-2</v>
      </c>
      <c r="BA29" s="6">
        <f>AM29/$AN29*8</f>
        <v>0</v>
      </c>
      <c r="BB29" s="4">
        <f>AQ29</f>
        <v>2.9964175258279044</v>
      </c>
      <c r="BC29" s="4">
        <f>IF(3-BB29&gt;AV29,AV29,3-BB29)</f>
        <v>3.5824741720955622E-3</v>
      </c>
      <c r="BD29" s="6">
        <f>SUM(BB29:BC29)</f>
        <v>3</v>
      </c>
      <c r="BE29" s="6">
        <f>AV29-BC29</f>
        <v>1.9738712920660904</v>
      </c>
      <c r="BF29" s="6">
        <f>AY29</f>
        <v>0</v>
      </c>
      <c r="BG29" s="6">
        <f>IF(2-(BE29+AY29+AT29)&gt;AO29,AO29,2-(BE29+AY29+AT29))</f>
        <v>2.6128707933909645E-2</v>
      </c>
      <c r="BH29" s="6">
        <f>AT29</f>
        <v>0</v>
      </c>
      <c r="BI29" s="6">
        <f>SUM(BE29:BH29)</f>
        <v>2</v>
      </c>
      <c r="BJ29" s="6">
        <f>AI29/AN29*8</f>
        <v>0.65445978899801571</v>
      </c>
      <c r="BK29" s="6">
        <f>AJ29/AN29*8</f>
        <v>0.7242337233923134</v>
      </c>
      <c r="BL29" s="6">
        <f>AL29/AN29*8</f>
        <v>3.3144566280987282E-2</v>
      </c>
      <c r="BM29" s="6">
        <f>AP29/AN29*8</f>
        <v>1.5845794471565848</v>
      </c>
      <c r="BN29" s="6">
        <f>AO29-BG29</f>
        <v>3.619301193617197E-3</v>
      </c>
      <c r="BO29" s="6">
        <f>AE29/AN29*8</f>
        <v>0</v>
      </c>
      <c r="BP29" s="6">
        <f>AD29/AN29*8</f>
        <v>0</v>
      </c>
      <c r="BQ29" s="6">
        <f>SUM(BJ29:BP29)</f>
        <v>3.0000368270215185</v>
      </c>
      <c r="BS29" s="4">
        <f>BJ29/(BJ29+BM29+BK29+BL29)*100</f>
        <v>21.841408393751479</v>
      </c>
      <c r="BT29" s="4">
        <f>BM29/(BJ29+BM29+BK29+BL29)*100</f>
        <v>52.88246492680522</v>
      </c>
      <c r="BU29" s="4">
        <f>BL29/(BJ29+BM29+BK29+BL29)*100</f>
        <v>1.1061397817658782</v>
      </c>
      <c r="BV29" s="6">
        <f>BK29/(BK29+BL29+BJ29+BM29)*100</f>
        <v>24.169986897677411</v>
      </c>
      <c r="BW29" s="6">
        <f>BT29+BU29</f>
        <v>53.988604708571096</v>
      </c>
      <c r="BX29" s="15">
        <f>BN29/BE29*BV29</f>
        <v>4.4318220129191108E-2</v>
      </c>
      <c r="BY29" s="2"/>
    </row>
    <row r="30" spans="1:77">
      <c r="A30" s="1">
        <v>25</v>
      </c>
      <c r="B30" s="1" t="s">
        <v>39</v>
      </c>
      <c r="C30" s="14">
        <v>38.97</v>
      </c>
      <c r="D30" s="14">
        <v>0</v>
      </c>
      <c r="E30" s="14">
        <v>0</v>
      </c>
      <c r="F30" s="14">
        <v>0.1095</v>
      </c>
      <c r="G30" s="14">
        <v>22.89</v>
      </c>
      <c r="H30" s="14">
        <v>21.62</v>
      </c>
      <c r="I30" s="14">
        <v>6.13</v>
      </c>
      <c r="J30" s="14">
        <v>10.24</v>
      </c>
      <c r="K30" s="14">
        <v>0</v>
      </c>
      <c r="L30" s="14">
        <v>0.30599999999999999</v>
      </c>
      <c r="M30" s="14">
        <v>0</v>
      </c>
      <c r="N30" s="6">
        <f>SUM(C30:M30)</f>
        <v>100.26549999999999</v>
      </c>
      <c r="O30" s="1">
        <v>12</v>
      </c>
      <c r="P30" s="6">
        <f>C30/'[1]at-wt-ox'!A$2*garnet!C$1</f>
        <v>1.2971774656607467</v>
      </c>
      <c r="Q30" s="6">
        <f>D30/'[1]at-wt-ox'!B$2*garnet!D$1</f>
        <v>0</v>
      </c>
      <c r="R30" s="6">
        <f>E30/'[1]at-wt-ox'!C$2*garnet!E$1</f>
        <v>0</v>
      </c>
      <c r="S30" s="6">
        <f>F30/'[1]at-wt-ox'!D$2*garnet!F$1</f>
        <v>2.7420998725361796E-3</v>
      </c>
      <c r="T30" s="6">
        <f>G30/'[1]at-wt-ox'!E$2*garnet!G$1</f>
        <v>0.31860520792156388</v>
      </c>
      <c r="U30" s="6">
        <f>H30/'[1]at-wt-ox'!F$2*garnet!H$1</f>
        <v>0.63612432964696386</v>
      </c>
      <c r="V30" s="6">
        <f>I30/'[1]at-wt-ox'!G$2*garnet!I$1</f>
        <v>0.15209257550044164</v>
      </c>
      <c r="W30" s="6">
        <f>J30/'[1]at-wt-ox'!H$2*garnet!J$1</f>
        <v>0.18260475699657971</v>
      </c>
      <c r="X30" s="6">
        <f>K30/'[1]at-wt-ox'!I$2*garnet!K$1</f>
        <v>0</v>
      </c>
      <c r="Y30" s="6">
        <f>L30/'[1]at-wt-ox'!J$2*garnet!L$1</f>
        <v>4.3136624685990747E-3</v>
      </c>
      <c r="Z30" s="6">
        <f>M30/'[1]at-wt-ox'!K$2*garnet!M$1</f>
        <v>0</v>
      </c>
      <c r="AA30" s="6">
        <f>SUM(P30:Z30)</f>
        <v>2.5936600980674305</v>
      </c>
      <c r="AB30" s="6">
        <f>O30/AA30</f>
        <v>4.6266663889155542</v>
      </c>
      <c r="AC30" s="6">
        <f>P30*$AB30*AC$1</f>
        <v>3.0008036904156183</v>
      </c>
      <c r="AD30" s="6">
        <f>Q30*$AB30*AD$1</f>
        <v>0</v>
      </c>
      <c r="AE30" s="6">
        <f>R30*$AB30*AE$1</f>
        <v>0</v>
      </c>
      <c r="AF30" s="6">
        <f>S30*$AB30*AF$1</f>
        <v>6.3433906576563833E-3</v>
      </c>
      <c r="AG30" s="6">
        <f>T30*$AB30*AG$1</f>
        <v>1.4740800068241513</v>
      </c>
      <c r="AH30" s="6">
        <f>U30*$AB30*AH$1</f>
        <v>1.9620900367660306</v>
      </c>
      <c r="AI30" s="6">
        <f>V30*$AB30*AI$1</f>
        <v>0.70368160707149463</v>
      </c>
      <c r="AJ30" s="6">
        <f>W30*$AB30*AJ$1</f>
        <v>0.84485129165216777</v>
      </c>
      <c r="AK30" s="6">
        <f>X30*$AB30*AK$1</f>
        <v>0</v>
      </c>
      <c r="AL30" s="6">
        <f>Y30*$AB30*AL$1</f>
        <v>1.9957877156593837E-2</v>
      </c>
      <c r="AM30" s="6">
        <f>Z30*$AB30*AM$1</f>
        <v>0</v>
      </c>
      <c r="AN30" s="6">
        <f>SUM(AC30:AM30)</f>
        <v>8.0118079005437135</v>
      </c>
      <c r="AO30" s="6">
        <f>AN30*24/8-24</f>
        <v>3.5423701631138726E-2</v>
      </c>
      <c r="AP30" s="6">
        <f>AG30-AO30</f>
        <v>1.4386563051930126</v>
      </c>
      <c r="AQ30" s="6">
        <f>AC30/$AN30*8</f>
        <v>2.9963810692085833</v>
      </c>
      <c r="AR30" s="6">
        <f>AD30/$AN30*8</f>
        <v>0</v>
      </c>
      <c r="AS30" s="6">
        <f>AE30/$AN30*8</f>
        <v>0</v>
      </c>
      <c r="AT30" s="6">
        <f>AF30/$AN30*8</f>
        <v>6.3340416908656983E-3</v>
      </c>
      <c r="AU30" s="6">
        <f>AG30/$AN30*8</f>
        <v>1.4719074896682076</v>
      </c>
      <c r="AV30" s="6">
        <f>AH30/$AN30*8</f>
        <v>1.9591982844549982</v>
      </c>
      <c r="AW30" s="6">
        <f>AI30/$AN30*8</f>
        <v>0.70264451250633697</v>
      </c>
      <c r="AX30" s="6">
        <f>AJ30/$AN30*8</f>
        <v>0.84360613947803997</v>
      </c>
      <c r="AY30" s="6">
        <f>AK30/$AN30*8</f>
        <v>0</v>
      </c>
      <c r="AZ30" s="6">
        <f>AL30/$AN30*8</f>
        <v>1.9928462992967584E-2</v>
      </c>
      <c r="BA30" s="6">
        <f>AM30/$AN30*8</f>
        <v>0</v>
      </c>
      <c r="BB30" s="4">
        <f>AQ30</f>
        <v>2.9963810692085833</v>
      </c>
      <c r="BC30" s="4">
        <f>IF(3-BB30&gt;AV30,AV30,3-BB30)</f>
        <v>3.6189307914167301E-3</v>
      </c>
      <c r="BD30" s="6">
        <f>SUM(BB30:BC30)</f>
        <v>3</v>
      </c>
      <c r="BE30" s="6">
        <f>AV30-BC30</f>
        <v>1.9555793536635815</v>
      </c>
      <c r="BF30" s="6">
        <f>AY30</f>
        <v>0</v>
      </c>
      <c r="BG30" s="6">
        <f>IF(2-(BE30+AY30+AT30)&gt;AO30,AO30,2-(BE30+AY30+AT30))</f>
        <v>3.5423701631138726E-2</v>
      </c>
      <c r="BH30" s="6">
        <f>AT30</f>
        <v>6.3340416908656983E-3</v>
      </c>
      <c r="BI30" s="6">
        <f>SUM(BE30:BH30)</f>
        <v>1.9973370969855859</v>
      </c>
      <c r="BJ30" s="6">
        <f>AI30/AN30*8</f>
        <v>0.70264451250633697</v>
      </c>
      <c r="BK30" s="6">
        <f>AJ30/AN30*8</f>
        <v>0.84360613947803997</v>
      </c>
      <c r="BL30" s="6">
        <f>AL30/AN30*8</f>
        <v>1.9928462992967584E-2</v>
      </c>
      <c r="BM30" s="6">
        <f>AP30/AN30*8</f>
        <v>1.4365359959220985</v>
      </c>
      <c r="BN30" s="6">
        <f>AO30-BG30</f>
        <v>0</v>
      </c>
      <c r="BO30" s="6">
        <f>AE30/AN30*8</f>
        <v>0</v>
      </c>
      <c r="BP30" s="6">
        <f>AD30/AN30*8</f>
        <v>0</v>
      </c>
      <c r="BQ30" s="6">
        <f>SUM(BJ30:BP30)</f>
        <v>3.0027151108994428</v>
      </c>
      <c r="BS30" s="4">
        <f>BJ30/(BJ30+BM30+BK30+BL30)*100</f>
        <v>23.400305608608488</v>
      </c>
      <c r="BT30" s="4">
        <f>BM30/(BJ30+BM30+BK30+BL30)*100</f>
        <v>47.841235111105618</v>
      </c>
      <c r="BU30" s="4">
        <f>BL30/(BJ30+BM30+BK30+BL30)*100</f>
        <v>0.66368144352522829</v>
      </c>
      <c r="BV30" s="6">
        <f>BK30/(BK30+BL30+BJ30+BM30)*100</f>
        <v>28.09477783676066</v>
      </c>
      <c r="BW30" s="6">
        <f>BT30+BU30</f>
        <v>48.504916554630846</v>
      </c>
      <c r="BX30" s="15">
        <f>BN30/BE30*BV30</f>
        <v>0</v>
      </c>
      <c r="BY30" s="2"/>
    </row>
    <row r="31" spans="1:77">
      <c r="A31" s="1">
        <v>51</v>
      </c>
      <c r="B31" s="1" t="s">
        <v>40</v>
      </c>
      <c r="C31" s="14">
        <v>39.44</v>
      </c>
      <c r="D31" s="14">
        <v>0</v>
      </c>
      <c r="E31" s="14">
        <v>0</v>
      </c>
      <c r="F31" s="14">
        <v>0</v>
      </c>
      <c r="G31" s="14">
        <v>22.62</v>
      </c>
      <c r="H31" s="14">
        <v>22.07</v>
      </c>
      <c r="I31" s="14">
        <v>9.84</v>
      </c>
      <c r="J31" s="14">
        <v>5.92</v>
      </c>
      <c r="K31" s="14">
        <v>0</v>
      </c>
      <c r="L31" s="14">
        <v>0.37869999999999998</v>
      </c>
      <c r="M31" s="14">
        <v>0</v>
      </c>
      <c r="N31" s="6">
        <f>SUM(C31:M31)</f>
        <v>100.2687</v>
      </c>
      <c r="O31" s="1">
        <v>12</v>
      </c>
      <c r="P31" s="6">
        <f>C31/'[1]at-wt-ox'!A$2*garnet!C$1</f>
        <v>1.3128221515437477</v>
      </c>
      <c r="Q31" s="6">
        <f>D31/'[1]at-wt-ox'!B$2*garnet!D$1</f>
        <v>0</v>
      </c>
      <c r="R31" s="6">
        <f>E31/'[1]at-wt-ox'!C$2*garnet!E$1</f>
        <v>0</v>
      </c>
      <c r="S31" s="6">
        <f>F31/'[1]at-wt-ox'!D$2*garnet!F$1</f>
        <v>0</v>
      </c>
      <c r="T31" s="6">
        <f>G31/'[1]at-wt-ox'!E$2*garnet!G$1</f>
        <v>0.31484708620296087</v>
      </c>
      <c r="U31" s="6">
        <f>H31/'[1]at-wt-ox'!F$2*garnet!H$1</f>
        <v>0.64936466028253892</v>
      </c>
      <c r="V31" s="6">
        <f>I31/'[1]at-wt-ox'!G$2*garnet!I$1</f>
        <v>0.24414207878048053</v>
      </c>
      <c r="W31" s="6">
        <f>J31/'[1]at-wt-ox'!H$2*garnet!J$1</f>
        <v>0.10556837513864764</v>
      </c>
      <c r="X31" s="6">
        <f>K31/'[1]at-wt-ox'!I$2*garnet!K$1</f>
        <v>0</v>
      </c>
      <c r="Y31" s="6">
        <f>L31/'[1]at-wt-ox'!J$2*garnet!L$1</f>
        <v>5.338509728295652E-3</v>
      </c>
      <c r="Z31" s="6">
        <f>M31/'[1]at-wt-ox'!K$2*garnet!M$1</f>
        <v>0</v>
      </c>
      <c r="AA31" s="6">
        <f>SUM(P31:Z31)</f>
        <v>2.6320828616766714</v>
      </c>
      <c r="AB31" s="6">
        <f>O31/AA31</f>
        <v>4.5591269844581728</v>
      </c>
      <c r="AC31" s="6">
        <f>P31*$AB31*AC$1</f>
        <v>2.9926614484487684</v>
      </c>
      <c r="AD31" s="6">
        <f>Q31*$AB31*AD$1</f>
        <v>0</v>
      </c>
      <c r="AE31" s="6">
        <f>R31*$AB31*AE$1</f>
        <v>0</v>
      </c>
      <c r="AF31" s="6">
        <f>S31*$AB31*AF$1</f>
        <v>0</v>
      </c>
      <c r="AG31" s="6">
        <f>T31*$AB31*AG$1</f>
        <v>1.4354278466859474</v>
      </c>
      <c r="AH31" s="6">
        <f>U31*$AB31*AH$1</f>
        <v>1.973690630298425</v>
      </c>
      <c r="AI31" s="6">
        <f>V31*$AB31*AI$1</f>
        <v>1.1130747394098017</v>
      </c>
      <c r="AJ31" s="6">
        <f>W31*$AB31*AJ$1</f>
        <v>0.48129962780001173</v>
      </c>
      <c r="AK31" s="6">
        <f>X31*$AB31*AK$1</f>
        <v>0</v>
      </c>
      <c r="AL31" s="6">
        <f>Y31*$AB31*AL$1</f>
        <v>2.4338943759065177E-2</v>
      </c>
      <c r="AM31" s="6">
        <f>Z31*$AB31*AM$1</f>
        <v>0</v>
      </c>
      <c r="AN31" s="6">
        <f>SUM(AC31:AM31)</f>
        <v>8.0204932364020198</v>
      </c>
      <c r="AO31" s="6">
        <f>AN31*24/8-24</f>
        <v>6.1479709206061273E-2</v>
      </c>
      <c r="AP31" s="6">
        <f>AG31-AO31</f>
        <v>1.3739481374798861</v>
      </c>
      <c r="AQ31" s="6">
        <f>AC31/$AN31*8</f>
        <v>2.9850148715205664</v>
      </c>
      <c r="AR31" s="6">
        <f>AD31/$AN31*8</f>
        <v>0</v>
      </c>
      <c r="AS31" s="6">
        <f>AE31/$AN31*8</f>
        <v>0</v>
      </c>
      <c r="AT31" s="6">
        <f>AF31/$AN31*8</f>
        <v>0</v>
      </c>
      <c r="AU31" s="6">
        <f>AG31/$AN31*8</f>
        <v>1.4317601717271722</v>
      </c>
      <c r="AV31" s="6">
        <f>AH31/$AN31*8</f>
        <v>1.9686476351260604</v>
      </c>
      <c r="AW31" s="6">
        <f>AI31/$AN31*8</f>
        <v>1.1102307118549484</v>
      </c>
      <c r="AX31" s="6">
        <f>AJ31/$AN31*8</f>
        <v>0.48006985467235125</v>
      </c>
      <c r="AY31" s="6">
        <f>AK31/$AN31*8</f>
        <v>0</v>
      </c>
      <c r="AZ31" s="6">
        <f>AL31/$AN31*8</f>
        <v>2.4276755098900715E-2</v>
      </c>
      <c r="BA31" s="6">
        <f>AM31/$AN31*8</f>
        <v>0</v>
      </c>
      <c r="BB31" s="4">
        <f>AQ31</f>
        <v>2.9850148715205664</v>
      </c>
      <c r="BC31" s="4">
        <f>IF(3-BB31&gt;AV31,AV31,3-BB31)</f>
        <v>1.4985128479433563E-2</v>
      </c>
      <c r="BD31" s="6">
        <f>SUM(BB31:BC31)</f>
        <v>3</v>
      </c>
      <c r="BE31" s="6">
        <f>AV31-BC31</f>
        <v>1.9536625066466269</v>
      </c>
      <c r="BF31" s="6">
        <f>AY31</f>
        <v>0</v>
      </c>
      <c r="BG31" s="6">
        <f>IF(2-(BE31+AY31+AT31)&gt;AO31,AO31,2-(BE31+AY31+AT31))</f>
        <v>4.6337493353373116E-2</v>
      </c>
      <c r="BH31" s="6">
        <f>AT31</f>
        <v>0</v>
      </c>
      <c r="BI31" s="6">
        <f>SUM(BE31:BH31)</f>
        <v>2</v>
      </c>
      <c r="BJ31" s="6">
        <f>AI31/AN31*8</f>
        <v>1.1102307118549484</v>
      </c>
      <c r="BK31" s="6">
        <f>AJ31/AN31*8</f>
        <v>0.48006985467235125</v>
      </c>
      <c r="BL31" s="6">
        <f>AL31/AN31*8</f>
        <v>2.4276755098900715E-2</v>
      </c>
      <c r="BM31" s="6">
        <f>AP31/AN31*8</f>
        <v>1.3704375498943624</v>
      </c>
      <c r="BN31" s="6">
        <f>AO31-BG31</f>
        <v>1.5142215852688157E-2</v>
      </c>
      <c r="BO31" s="6">
        <f>AE31/AN31*8</f>
        <v>0</v>
      </c>
      <c r="BP31" s="6">
        <f>AD31/AN31*8</f>
        <v>0</v>
      </c>
      <c r="BQ31" s="6">
        <f>SUM(BJ31:BP31)</f>
        <v>3.000157087373251</v>
      </c>
      <c r="BS31" s="4">
        <f>BJ31/(BJ31+BM31+BK31+BL31)*100</f>
        <v>37.193473387601522</v>
      </c>
      <c r="BT31" s="4">
        <f>BM31/(BJ31+BM31+BK31+BL31)*100</f>
        <v>45.910576961255245</v>
      </c>
      <c r="BU31" s="4">
        <f>BL31/(BJ31+BM31+BK31+BL31)*100</f>
        <v>0.81328757623690384</v>
      </c>
      <c r="BV31" s="6">
        <f>BK31/(BK31+BL31+BJ31+BM31)*100</f>
        <v>16.082662074906324</v>
      </c>
      <c r="BW31" s="6">
        <f>BT31+BU31</f>
        <v>46.723864537492148</v>
      </c>
      <c r="BX31" s="15">
        <f>BN31/BE31*BV31</f>
        <v>0.12465159145735792</v>
      </c>
      <c r="BY31" s="2"/>
    </row>
    <row r="32" spans="1:77">
      <c r="A32" s="1">
        <v>52</v>
      </c>
      <c r="B32" s="1" t="s">
        <v>41</v>
      </c>
      <c r="C32" s="14">
        <v>39.35</v>
      </c>
      <c r="D32" s="14">
        <v>0</v>
      </c>
      <c r="E32" s="14">
        <v>0</v>
      </c>
      <c r="F32" s="14">
        <v>0</v>
      </c>
      <c r="G32" s="14">
        <v>22.84</v>
      </c>
      <c r="H32" s="14">
        <v>22.11</v>
      </c>
      <c r="I32" s="14">
        <v>7.99</v>
      </c>
      <c r="J32" s="14">
        <v>8.0299999999999994</v>
      </c>
      <c r="K32" s="14">
        <v>0</v>
      </c>
      <c r="L32" s="14">
        <v>0.35560000000000003</v>
      </c>
      <c r="M32" s="14">
        <v>0</v>
      </c>
      <c r="N32" s="6">
        <f>SUM(C32:M32)</f>
        <v>100.67559999999999</v>
      </c>
      <c r="O32" s="1">
        <v>12</v>
      </c>
      <c r="P32" s="6">
        <f>C32/'[1]at-wt-ox'!A$2*garnet!C$1</f>
        <v>1.3098263606299816</v>
      </c>
      <c r="Q32" s="6">
        <f>D32/'[1]at-wt-ox'!B$2*garnet!D$1</f>
        <v>0</v>
      </c>
      <c r="R32" s="6">
        <f>E32/'[1]at-wt-ox'!C$2*garnet!E$1</f>
        <v>0</v>
      </c>
      <c r="S32" s="6">
        <f>F32/'[1]at-wt-ox'!D$2*garnet!F$1</f>
        <v>0</v>
      </c>
      <c r="T32" s="6">
        <f>G32/'[1]at-wt-ox'!E$2*garnet!G$1</f>
        <v>0.31790925945515591</v>
      </c>
      <c r="U32" s="6">
        <f>H32/'[1]at-wt-ox'!F$2*garnet!H$1</f>
        <v>0.65054157856125672</v>
      </c>
      <c r="V32" s="6">
        <f>I32/'[1]at-wt-ox'!G$2*garnet!I$1</f>
        <v>0.19824138307480077</v>
      </c>
      <c r="W32" s="6">
        <f>J32/'[1]at-wt-ox'!H$2*garnet!J$1</f>
        <v>0.1431949412775913</v>
      </c>
      <c r="X32" s="6">
        <f>K32/'[1]at-wt-ox'!I$2*garnet!K$1</f>
        <v>0</v>
      </c>
      <c r="Y32" s="6">
        <f>L32/'[1]at-wt-ox'!J$2*garnet!L$1</f>
        <v>5.0128705027249381E-3</v>
      </c>
      <c r="Z32" s="6">
        <f>M32/'[1]at-wt-ox'!K$2*garnet!M$1</f>
        <v>0</v>
      </c>
      <c r="AA32" s="6">
        <f>SUM(P32:Z32)</f>
        <v>2.6247263935015108</v>
      </c>
      <c r="AB32" s="6">
        <f>O32/AA32</f>
        <v>4.5719051058847411</v>
      </c>
      <c r="AC32" s="6">
        <f>P32*$AB32*AC$1</f>
        <v>2.9942009129933207</v>
      </c>
      <c r="AD32" s="6">
        <f>Q32*$AB32*AD$1</f>
        <v>0</v>
      </c>
      <c r="AE32" s="6">
        <f>R32*$AB32*AE$1</f>
        <v>0</v>
      </c>
      <c r="AF32" s="6">
        <f>S32*$AB32*AF$1</f>
        <v>0</v>
      </c>
      <c r="AG32" s="6">
        <f>T32*$AB32*AG$1</f>
        <v>1.4534509665110642</v>
      </c>
      <c r="AH32" s="6">
        <f>U32*$AB32*AH$1</f>
        <v>1.982809576409686</v>
      </c>
      <c r="AI32" s="6">
        <f>V32*$AB32*AI$1</f>
        <v>0.90634079147733448</v>
      </c>
      <c r="AJ32" s="6">
        <f>W32*$AB32*AJ$1</f>
        <v>0.6546736831638853</v>
      </c>
      <c r="AK32" s="6">
        <f>X32*$AB32*AK$1</f>
        <v>0</v>
      </c>
      <c r="AL32" s="6">
        <f>Y32*$AB32*AL$1</f>
        <v>2.2918368246547152E-2</v>
      </c>
      <c r="AM32" s="6">
        <f>Z32*$AB32*AM$1</f>
        <v>0</v>
      </c>
      <c r="AN32" s="6">
        <f>SUM(AC32:AM32)</f>
        <v>8.0143942988018377</v>
      </c>
      <c r="AO32" s="6">
        <f>AN32*24/8-24</f>
        <v>4.3182896405511428E-2</v>
      </c>
      <c r="AP32" s="6">
        <f>AG32-AO32</f>
        <v>1.4102680701055528</v>
      </c>
      <c r="AQ32" s="6">
        <f>AC32/$AN32*8</f>
        <v>2.9888231612871432</v>
      </c>
      <c r="AR32" s="6">
        <f>AD32/$AN32*8</f>
        <v>0</v>
      </c>
      <c r="AS32" s="6">
        <f>AE32/$AN32*8</f>
        <v>0</v>
      </c>
      <c r="AT32" s="6">
        <f>AF32/$AN32*8</f>
        <v>0</v>
      </c>
      <c r="AU32" s="6">
        <f>AG32/$AN32*8</f>
        <v>1.4508404875745702</v>
      </c>
      <c r="AV32" s="6">
        <f>AH32/$AN32*8</f>
        <v>1.9792483399087251</v>
      </c>
      <c r="AW32" s="6">
        <f>AI32/$AN32*8</f>
        <v>0.90471295290558251</v>
      </c>
      <c r="AX32" s="6">
        <f>AJ32/$AN32*8</f>
        <v>0.65349785274404071</v>
      </c>
      <c r="AY32" s="6">
        <f>AK32/$AN32*8</f>
        <v>0</v>
      </c>
      <c r="AZ32" s="6">
        <f>AL32/$AN32*8</f>
        <v>2.2877205579938564E-2</v>
      </c>
      <c r="BA32" s="6">
        <f>AM32/$AN32*8</f>
        <v>0</v>
      </c>
      <c r="BB32" s="4">
        <f>AQ32</f>
        <v>2.9888231612871432</v>
      </c>
      <c r="BC32" s="4">
        <f>IF(3-BB32&gt;AV32,AV32,3-BB32)</f>
        <v>1.1176838712856796E-2</v>
      </c>
      <c r="BD32" s="6">
        <f>SUM(BB32:BC32)</f>
        <v>3</v>
      </c>
      <c r="BE32" s="6">
        <f>AV32-BC32</f>
        <v>1.9680715011958683</v>
      </c>
      <c r="BF32" s="6">
        <f>AY32</f>
        <v>0</v>
      </c>
      <c r="BG32" s="6">
        <f>IF(2-(BE32+AY32+AT32)&gt;AO32,AO32,2-(BE32+AY32+AT32))</f>
        <v>3.1928498804131733E-2</v>
      </c>
      <c r="BH32" s="6">
        <f>AT32</f>
        <v>0</v>
      </c>
      <c r="BI32" s="6">
        <f>SUM(BE32:BH32)</f>
        <v>2</v>
      </c>
      <c r="BJ32" s="6">
        <f>AI32/AN32*8</f>
        <v>0.90471295290558251</v>
      </c>
      <c r="BK32" s="6">
        <f>AJ32/AN32*8</f>
        <v>0.65349785274404071</v>
      </c>
      <c r="BL32" s="6">
        <f>AL32/AN32*8</f>
        <v>2.2877205579938564E-2</v>
      </c>
      <c r="BM32" s="6">
        <f>AP32/AN32*8</f>
        <v>1.4077351500575805</v>
      </c>
      <c r="BN32" s="6">
        <f>AO32-BG32</f>
        <v>1.1254397601379695E-2</v>
      </c>
      <c r="BO32" s="6">
        <f>AE32/AN32*8</f>
        <v>0</v>
      </c>
      <c r="BP32" s="6">
        <f>AD32/AN32*8</f>
        <v>0</v>
      </c>
      <c r="BQ32" s="6">
        <f>SUM(BJ32:BP32)</f>
        <v>3.0000775588885222</v>
      </c>
      <c r="BS32" s="4">
        <f>BJ32/(BJ32+BM32+BK32+BL32)*100</f>
        <v>30.269872256877388</v>
      </c>
      <c r="BT32" s="4">
        <f>BM32/(BJ32+BM32+BK32+BL32)*100</f>
        <v>47.099981300042415</v>
      </c>
      <c r="BU32" s="4">
        <f>BL32/(BJ32+BM32+BK32+BL32)*100</f>
        <v>0.76542519732370018</v>
      </c>
      <c r="BV32" s="6">
        <f>BK32/(BK32+BL32+BJ32+BM32)*100</f>
        <v>21.864721245756495</v>
      </c>
      <c r="BW32" s="6">
        <f>BT32+BU32</f>
        <v>47.865406497366116</v>
      </c>
      <c r="BX32" s="15">
        <f>BN32/BE32*BV32</f>
        <v>0.12503319426837609</v>
      </c>
    </row>
    <row r="33" spans="1:76">
      <c r="A33" s="1">
        <v>55</v>
      </c>
      <c r="B33" s="1" t="s">
        <v>42</v>
      </c>
      <c r="C33" s="14">
        <v>38.42</v>
      </c>
      <c r="D33" s="14">
        <v>0</v>
      </c>
      <c r="E33" s="14">
        <v>0</v>
      </c>
      <c r="F33" s="14">
        <v>0</v>
      </c>
      <c r="G33" s="14">
        <v>26.42</v>
      </c>
      <c r="H33" s="14">
        <v>21.68</v>
      </c>
      <c r="I33" s="14">
        <v>5.27</v>
      </c>
      <c r="J33" s="14">
        <v>6.2</v>
      </c>
      <c r="K33" s="14">
        <v>0</v>
      </c>
      <c r="L33" s="14">
        <v>2.79</v>
      </c>
      <c r="M33" s="14">
        <v>0</v>
      </c>
      <c r="N33" s="6">
        <f>SUM(C33:M33)</f>
        <v>100.78000000000002</v>
      </c>
      <c r="O33" s="1">
        <v>12</v>
      </c>
      <c r="P33" s="6">
        <f>C33/'[1]at-wt-ox'!A$2*garnet!C$1</f>
        <v>1.2788698545210646</v>
      </c>
      <c r="Q33" s="6">
        <f>D33/'[1]at-wt-ox'!B$2*garnet!D$1</f>
        <v>0</v>
      </c>
      <c r="R33" s="6">
        <f>E33/'[1]at-wt-ox'!C$2*garnet!E$1</f>
        <v>0</v>
      </c>
      <c r="S33" s="6">
        <f>F33/'[1]at-wt-ox'!D$2*garnet!F$1</f>
        <v>0</v>
      </c>
      <c r="T33" s="6">
        <f>G33/'[1]at-wt-ox'!E$2*garnet!G$1</f>
        <v>0.36773916964996584</v>
      </c>
      <c r="U33" s="6">
        <f>H33/'[1]at-wt-ox'!F$2*garnet!H$1</f>
        <v>0.63788970706504045</v>
      </c>
      <c r="V33" s="6">
        <f>I33/'[1]at-wt-ox'!G$2*garnet!I$1</f>
        <v>0.13075495479401752</v>
      </c>
      <c r="W33" s="6">
        <f>J33/'[1]at-wt-ox'!H$2*garnet!J$1</f>
        <v>0.11056147396277288</v>
      </c>
      <c r="X33" s="6">
        <f>K33/'[1]at-wt-ox'!I$2*garnet!K$1</f>
        <v>0</v>
      </c>
      <c r="Y33" s="6">
        <f>L33/'[1]at-wt-ox'!J$2*garnet!L$1</f>
        <v>3.9330451919579804E-2</v>
      </c>
      <c r="Z33" s="6">
        <f>M33/'[1]at-wt-ox'!K$2*garnet!M$1</f>
        <v>0</v>
      </c>
      <c r="AA33" s="6">
        <f>SUM(P33:Z33)</f>
        <v>2.5651456119124409</v>
      </c>
      <c r="AB33" s="6">
        <f>O33/AA33</f>
        <v>4.6780970032548819</v>
      </c>
      <c r="AC33" s="6">
        <f>P33*$AB33*AC$1</f>
        <v>2.9913386169939997</v>
      </c>
      <c r="AD33" s="6">
        <f>Q33*$AB33*AD$1</f>
        <v>0</v>
      </c>
      <c r="AE33" s="6">
        <f>R33*$AB33*AE$1</f>
        <v>0</v>
      </c>
      <c r="AF33" s="6">
        <f>S33*$AB33*AF$1</f>
        <v>0</v>
      </c>
      <c r="AG33" s="6">
        <f>T33*$AB33*AG$1</f>
        <v>1.7203195075189437</v>
      </c>
      <c r="AH33" s="6">
        <f>U33*$AB33*AH$1</f>
        <v>1.9894066180187333</v>
      </c>
      <c r="AI33" s="6">
        <f>V33*$AB33*AI$1</f>
        <v>0.6116843621826209</v>
      </c>
      <c r="AJ33" s="6">
        <f>W33*$AB33*AJ$1</f>
        <v>0.51721730002069044</v>
      </c>
      <c r="AK33" s="6">
        <f>X33*$AB33*AK$1</f>
        <v>0</v>
      </c>
      <c r="AL33" s="6">
        <f>Y33*$AB33*AL$1</f>
        <v>0.18399166926164651</v>
      </c>
      <c r="AM33" s="6">
        <f>Z33*$AB33*AM$1</f>
        <v>0</v>
      </c>
      <c r="AN33" s="6">
        <f>SUM(AC33:AM33)</f>
        <v>8.0139580739966352</v>
      </c>
      <c r="AO33" s="6">
        <f>AN33*24/8-24</f>
        <v>4.1874221989907312E-2</v>
      </c>
      <c r="AP33" s="6">
        <f>AG33-AO33</f>
        <v>1.6784452855290364</v>
      </c>
      <c r="AQ33" s="6">
        <f>AC33/$AN33*8</f>
        <v>2.9861285416006091</v>
      </c>
      <c r="AR33" s="6">
        <f>AD33/$AN33*8</f>
        <v>0</v>
      </c>
      <c r="AS33" s="6">
        <f>AE33/$AN33*8</f>
        <v>0</v>
      </c>
      <c r="AT33" s="6">
        <f>AF33/$AN33*8</f>
        <v>0</v>
      </c>
      <c r="AU33" s="6">
        <f>AG33/$AN33*8</f>
        <v>1.7173231919951928</v>
      </c>
      <c r="AV33" s="6">
        <f>AH33/$AN33*8</f>
        <v>1.9859416279941657</v>
      </c>
      <c r="AW33" s="6">
        <f>AI33/$AN33*8</f>
        <v>0.61061897907091822</v>
      </c>
      <c r="AX33" s="6">
        <f>AJ33/$AN33*8</f>
        <v>0.51631645211515254</v>
      </c>
      <c r="AY33" s="6">
        <f>AK33/$AN33*8</f>
        <v>0</v>
      </c>
      <c r="AZ33" s="6">
        <f>AL33/$AN33*8</f>
        <v>0.18367120722396107</v>
      </c>
      <c r="BA33" s="6">
        <f>AM33/$AN33*8</f>
        <v>0</v>
      </c>
      <c r="BB33" s="4">
        <f>AQ33</f>
        <v>2.9861285416006091</v>
      </c>
      <c r="BC33" s="4">
        <f>IF(3-BB33&gt;AV33,AV33,3-BB33)</f>
        <v>1.3871458399390857E-2</v>
      </c>
      <c r="BD33" s="6">
        <f>SUM(BB33:BC33)</f>
        <v>3</v>
      </c>
      <c r="BE33" s="6">
        <f>AV33-BC33</f>
        <v>1.9720701695947749</v>
      </c>
      <c r="BF33" s="6">
        <f>AY33</f>
        <v>0</v>
      </c>
      <c r="BG33" s="6">
        <f>IF(2-(BE33+AY33+AT33)&gt;AO33,AO33,2-(BE33+AY33+AT33))</f>
        <v>2.792983040522512E-2</v>
      </c>
      <c r="BH33" s="6">
        <f>AT33</f>
        <v>0</v>
      </c>
      <c r="BI33" s="6">
        <f>SUM(BE33:BH33)</f>
        <v>2</v>
      </c>
      <c r="BJ33" s="6">
        <f>AI33/AN33*8</f>
        <v>0.61061897907091822</v>
      </c>
      <c r="BK33" s="6">
        <f>AJ33/AN33*8</f>
        <v>0.51631645211515254</v>
      </c>
      <c r="BL33" s="6">
        <f>AL33/AN33*8</f>
        <v>0.18367120722396107</v>
      </c>
      <c r="BM33" s="6">
        <f>AP33/AN33*8</f>
        <v>1.6755219031905717</v>
      </c>
      <c r="BN33" s="6">
        <f>AO33-BG33</f>
        <v>1.3944391584682192E-2</v>
      </c>
      <c r="BO33" s="6">
        <f>AE33/AN33*8</f>
        <v>0</v>
      </c>
      <c r="BP33" s="6">
        <f>AD33/AN33*8</f>
        <v>0</v>
      </c>
      <c r="BQ33" s="6">
        <f>SUM(BJ33:BP33)</f>
        <v>3.0000729331852858</v>
      </c>
      <c r="BS33" s="4">
        <f>BJ33/(BJ33+BM33+BK33+BL33)*100</f>
        <v>20.448516216372205</v>
      </c>
      <c r="BT33" s="4">
        <f>BM33/(BJ33+BM33+BK33+BL33)*100</f>
        <v>56.110173418471462</v>
      </c>
      <c r="BU33" s="4">
        <f>BL33/(BJ33+BM33+BK33+BL33)*100</f>
        <v>6.1508138268391788</v>
      </c>
      <c r="BV33" s="6">
        <f>BK33/(BK33+BL33+BJ33+BM33)*100</f>
        <v>17.290496538317143</v>
      </c>
      <c r="BW33" s="6">
        <f>BT33+BU33</f>
        <v>62.260987245310638</v>
      </c>
      <c r="BX33" s="15">
        <f>BN33/BE33*BV33</f>
        <v>0.12226007884568783</v>
      </c>
    </row>
    <row r="34" spans="1:76">
      <c r="A34" s="1">
        <v>58</v>
      </c>
      <c r="B34" s="1" t="s">
        <v>43</v>
      </c>
      <c r="C34" s="14">
        <v>38.950000000000003</v>
      </c>
      <c r="D34" s="14">
        <v>0</v>
      </c>
      <c r="E34" s="14">
        <v>0</v>
      </c>
      <c r="F34" s="14">
        <v>0</v>
      </c>
      <c r="G34" s="14">
        <v>26.58</v>
      </c>
      <c r="H34" s="14">
        <v>21.7</v>
      </c>
      <c r="I34" s="14">
        <v>6.8</v>
      </c>
      <c r="J34" s="14">
        <v>5.94</v>
      </c>
      <c r="K34" s="14">
        <v>0</v>
      </c>
      <c r="L34" s="14">
        <v>1.0108999999999999</v>
      </c>
      <c r="M34" s="14">
        <v>0</v>
      </c>
      <c r="N34" s="6">
        <f>SUM(C34:M34)</f>
        <v>100.98090000000001</v>
      </c>
      <c r="O34" s="1">
        <v>12</v>
      </c>
      <c r="P34" s="6">
        <f>C34/'[1]at-wt-ox'!A$2*garnet!C$1</f>
        <v>1.2965117343465764</v>
      </c>
      <c r="Q34" s="6">
        <f>D34/'[1]at-wt-ox'!B$2*garnet!D$1</f>
        <v>0</v>
      </c>
      <c r="R34" s="6">
        <f>E34/'[1]at-wt-ox'!C$2*garnet!E$1</f>
        <v>0</v>
      </c>
      <c r="S34" s="6">
        <f>F34/'[1]at-wt-ox'!D$2*garnet!F$1</f>
        <v>0</v>
      </c>
      <c r="T34" s="6">
        <f>G34/'[1]at-wt-ox'!E$2*garnet!G$1</f>
        <v>0.36996620474247122</v>
      </c>
      <c r="U34" s="6">
        <f>H34/'[1]at-wt-ox'!F$2*garnet!H$1</f>
        <v>0.63847816620439934</v>
      </c>
      <c r="V34" s="6">
        <f>I34/'[1]at-wt-ox'!G$2*garnet!I$1</f>
        <v>0.1687160707019581</v>
      </c>
      <c r="W34" s="6">
        <f>J34/'[1]at-wt-ox'!H$2*garnet!J$1</f>
        <v>0.1059250250546566</v>
      </c>
      <c r="X34" s="6">
        <f>K34/'[1]at-wt-ox'!I$2*garnet!K$1</f>
        <v>0</v>
      </c>
      <c r="Y34" s="6">
        <f>L34/'[1]at-wt-ox'!J$2*garnet!L$1</f>
        <v>1.4250592776166027E-2</v>
      </c>
      <c r="Z34" s="6">
        <f>M34/'[1]at-wt-ox'!K$2*garnet!M$1</f>
        <v>0</v>
      </c>
      <c r="AA34" s="6">
        <f>SUM(P34:Z34)</f>
        <v>2.5938477938262277</v>
      </c>
      <c r="AB34" s="6">
        <f>O34/AA34</f>
        <v>4.6263315945376275</v>
      </c>
      <c r="AC34" s="6">
        <f>P34*$AB34*AC$1</f>
        <v>2.999046599648171</v>
      </c>
      <c r="AD34" s="6">
        <f>Q34*$AB34*AD$1</f>
        <v>0</v>
      </c>
      <c r="AE34" s="6">
        <f>R34*$AB34*AE$1</f>
        <v>0</v>
      </c>
      <c r="AF34" s="6">
        <f>S34*$AB34*AF$1</f>
        <v>0</v>
      </c>
      <c r="AG34" s="6">
        <f>T34*$AB34*AG$1</f>
        <v>1.7115863419112713</v>
      </c>
      <c r="AH34" s="6">
        <f>U34*$AB34*AH$1</f>
        <v>1.9692078084892393</v>
      </c>
      <c r="AI34" s="6">
        <f>V34*$AB34*AI$1</f>
        <v>0.7805364883947129</v>
      </c>
      <c r="AJ34" s="6">
        <f>W34*$AB34*AJ$1</f>
        <v>0.49004429006254763</v>
      </c>
      <c r="AK34" s="6">
        <f>X34*$AB34*AK$1</f>
        <v>0</v>
      </c>
      <c r="AL34" s="6">
        <f>Y34*$AB34*AL$1</f>
        <v>6.5927967601266568E-2</v>
      </c>
      <c r="AM34" s="6">
        <f>Z34*$AB34*AM$1</f>
        <v>0</v>
      </c>
      <c r="AN34" s="6">
        <f>SUM(AC34:AM34)</f>
        <v>8.0163494961072086</v>
      </c>
      <c r="AO34" s="6">
        <f>AN34*24/8-24</f>
        <v>4.9048488321624006E-2</v>
      </c>
      <c r="AP34" s="6">
        <f>AG34-AO34</f>
        <v>1.6625378535896473</v>
      </c>
      <c r="AQ34" s="6">
        <f>AC34/$AN34*8</f>
        <v>2.9929299875006974</v>
      </c>
      <c r="AR34" s="6">
        <f>AD34/$AN34*8</f>
        <v>0</v>
      </c>
      <c r="AS34" s="6">
        <f>AE34/$AN34*8</f>
        <v>0</v>
      </c>
      <c r="AT34" s="6">
        <f>AF34/$AN34*8</f>
        <v>0</v>
      </c>
      <c r="AU34" s="6">
        <f>AG34/$AN34*8</f>
        <v>1.7080955292604734</v>
      </c>
      <c r="AV34" s="6">
        <f>AH34/$AN34*8</f>
        <v>1.9651915719947084</v>
      </c>
      <c r="AW34" s="6">
        <f>AI34/$AN34*8</f>
        <v>0.77894456949387902</v>
      </c>
      <c r="AX34" s="6">
        <f>AJ34/$AN34*8</f>
        <v>0.48904483548329952</v>
      </c>
      <c r="AY34" s="6">
        <f>AK34/$AN34*8</f>
        <v>0</v>
      </c>
      <c r="AZ34" s="6">
        <f>AL34/$AN34*8</f>
        <v>6.5793506266942692E-2</v>
      </c>
      <c r="BA34" s="6">
        <f>AM34/$AN34*8</f>
        <v>0</v>
      </c>
      <c r="BB34" s="4">
        <f>AQ34</f>
        <v>2.9929299875006974</v>
      </c>
      <c r="BC34" s="4">
        <f>IF(3-BB34&gt;AV34,AV34,3-BB34)</f>
        <v>7.0700124993026137E-3</v>
      </c>
      <c r="BD34" s="6">
        <f>SUM(BB34:BC34)</f>
        <v>3</v>
      </c>
      <c r="BE34" s="6">
        <f>AV34-BC34</f>
        <v>1.9581215594954058</v>
      </c>
      <c r="BF34" s="6">
        <f>AY34</f>
        <v>0</v>
      </c>
      <c r="BG34" s="6">
        <f>IF(2-(BE34+AY34+AT34)&gt;AO34,AO34,2-(BE34+AY34+AT34))</f>
        <v>4.1878440504594217E-2</v>
      </c>
      <c r="BH34" s="6">
        <f>AT34</f>
        <v>0</v>
      </c>
      <c r="BI34" s="6">
        <f>SUM(BE34:BH34)</f>
        <v>2</v>
      </c>
      <c r="BJ34" s="6">
        <f>AI34/AN34*8</f>
        <v>0.77894456949387902</v>
      </c>
      <c r="BK34" s="6">
        <f>AJ34/AN34*8</f>
        <v>0.48904483548329952</v>
      </c>
      <c r="BL34" s="6">
        <f>AL34/AN34*8</f>
        <v>6.5793506266942692E-2</v>
      </c>
      <c r="BM34" s="6">
        <f>AP34/AN34*8</f>
        <v>1.6591470762565794</v>
      </c>
      <c r="BN34" s="6">
        <f>AO34-BG34</f>
        <v>7.1700478170297899E-3</v>
      </c>
      <c r="BO34" s="6">
        <f>AE34/AN34*8</f>
        <v>0</v>
      </c>
      <c r="BP34" s="6">
        <f>AD34/AN34*8</f>
        <v>0</v>
      </c>
      <c r="BQ34" s="6">
        <f>SUM(BJ34:BP34)</f>
        <v>3.0001000353177307</v>
      </c>
      <c r="BS34" s="4">
        <f>BJ34/(BJ34+BM34+BK34+BL34)*100</f>
        <v>26.026154061303338</v>
      </c>
      <c r="BT34" s="4">
        <f>BM34/(BJ34+BM34+BK34+BL34)*100</f>
        <v>55.435545875968842</v>
      </c>
      <c r="BU34" s="4">
        <f>BL34/(BJ34+BM34+BK34+BL34)*100</f>
        <v>2.1982975392580006</v>
      </c>
      <c r="BV34" s="6">
        <f>BK34/(BK34+BL34+BJ34+BM34)*100</f>
        <v>16.340002523469821</v>
      </c>
      <c r="BW34" s="6">
        <f>BT34+BU34</f>
        <v>57.633843415226842</v>
      </c>
      <c r="BX34" s="15">
        <f>BN34/BE34*BV34</f>
        <v>5.9832138028170737E-2</v>
      </c>
    </row>
    <row r="35" spans="1:76">
      <c r="A35" s="1">
        <v>74</v>
      </c>
      <c r="B35" s="1" t="s">
        <v>44</v>
      </c>
      <c r="C35" s="14">
        <v>39.47</v>
      </c>
      <c r="D35" s="14">
        <v>0</v>
      </c>
      <c r="E35" s="14">
        <v>0</v>
      </c>
      <c r="F35" s="14">
        <v>0</v>
      </c>
      <c r="G35" s="14">
        <v>23.21</v>
      </c>
      <c r="H35" s="14">
        <v>22.15</v>
      </c>
      <c r="I35" s="14">
        <v>7.33</v>
      </c>
      <c r="J35" s="14">
        <v>8.68</v>
      </c>
      <c r="K35" s="14">
        <v>0</v>
      </c>
      <c r="L35" s="14">
        <v>0.3362</v>
      </c>
      <c r="M35" s="14">
        <v>0</v>
      </c>
      <c r="N35" s="6">
        <f>SUM(C35:M35)</f>
        <v>101.17620000000001</v>
      </c>
      <c r="O35" s="1">
        <v>12</v>
      </c>
      <c r="P35" s="6">
        <f>C35/'[1]at-wt-ox'!A$2*garnet!C$1</f>
        <v>1.3138207485150031</v>
      </c>
      <c r="Q35" s="6">
        <f>D35/'[1]at-wt-ox'!B$2*garnet!D$1</f>
        <v>0</v>
      </c>
      <c r="R35" s="6">
        <f>E35/'[1]at-wt-ox'!C$2*garnet!E$1</f>
        <v>0</v>
      </c>
      <c r="S35" s="6">
        <f>F35/'[1]at-wt-ox'!D$2*garnet!F$1</f>
        <v>0</v>
      </c>
      <c r="T35" s="6">
        <f>G35/'[1]at-wt-ox'!E$2*garnet!G$1</f>
        <v>0.32305927810657481</v>
      </c>
      <c r="U35" s="6">
        <f>H35/'[1]at-wt-ox'!F$2*garnet!H$1</f>
        <v>0.6517184968399744</v>
      </c>
      <c r="V35" s="6">
        <f>I35/'[1]at-wt-ox'!G$2*garnet!I$1</f>
        <v>0.18186599974196366</v>
      </c>
      <c r="W35" s="6">
        <f>J35/'[1]at-wt-ox'!H$2*garnet!J$1</f>
        <v>0.15478606354788202</v>
      </c>
      <c r="X35" s="6">
        <f>K35/'[1]at-wt-ox'!I$2*garnet!K$1</f>
        <v>0</v>
      </c>
      <c r="Y35" s="6">
        <f>L35/'[1]at-wt-ox'!J$2*garnet!L$1</f>
        <v>4.7393899409902251E-3</v>
      </c>
      <c r="Z35" s="6">
        <f>M35/'[1]at-wt-ox'!K$2*garnet!M$1</f>
        <v>0</v>
      </c>
      <c r="AA35" s="6">
        <f>SUM(P35:Z35)</f>
        <v>2.6299899766923884</v>
      </c>
      <c r="AB35" s="6">
        <f>O35/AA35</f>
        <v>4.5627550319000916</v>
      </c>
      <c r="AC35" s="6">
        <f>P35*$AB35*AC$1</f>
        <v>2.9973211156507875</v>
      </c>
      <c r="AD35" s="6">
        <f>Q35*$AB35*AD$1</f>
        <v>0</v>
      </c>
      <c r="AE35" s="6">
        <f>R35*$AB35*AE$1</f>
        <v>0</v>
      </c>
      <c r="AF35" s="6">
        <f>S35*$AB35*AF$1</f>
        <v>0</v>
      </c>
      <c r="AG35" s="6">
        <f>T35*$AB35*AG$1</f>
        <v>1.4740403467827854</v>
      </c>
      <c r="AH35" s="6">
        <f>U35*$AB35*AH$1</f>
        <v>1.9824212338926381</v>
      </c>
      <c r="AI35" s="6">
        <f>V35*$AB35*AI$1</f>
        <v>0.82981000545418548</v>
      </c>
      <c r="AJ35" s="6">
        <f>W35*$AB35*AJ$1</f>
        <v>0.706250890321106</v>
      </c>
      <c r="AK35" s="6">
        <f>X35*$AB35*AK$1</f>
        <v>0</v>
      </c>
      <c r="AL35" s="6">
        <f>Y35*$AB35*AL$1</f>
        <v>2.1624675301389829E-2</v>
      </c>
      <c r="AM35" s="6">
        <f>Z35*$AB35*AM$1</f>
        <v>0</v>
      </c>
      <c r="AN35" s="6">
        <f>SUM(AC35:AM35)</f>
        <v>8.0114682674028916</v>
      </c>
      <c r="AO35" s="6">
        <f>AN35*24/8-24</f>
        <v>3.4404802208676699E-2</v>
      </c>
      <c r="AP35" s="6">
        <f>AG35-AO35</f>
        <v>1.4396355445741087</v>
      </c>
      <c r="AQ35" s="6">
        <f>AC35/$AN35*8</f>
        <v>2.9930305063767699</v>
      </c>
      <c r="AR35" s="6">
        <f>AD35/$AN35*8</f>
        <v>0</v>
      </c>
      <c r="AS35" s="6">
        <f>AE35/$AN35*8</f>
        <v>0</v>
      </c>
      <c r="AT35" s="6">
        <f>AF35/$AN35*8</f>
        <v>0</v>
      </c>
      <c r="AU35" s="6">
        <f>AG35/$AN35*8</f>
        <v>1.4719302855186924</v>
      </c>
      <c r="AV35" s="6">
        <f>AH35/$AN35*8</f>
        <v>1.9795834348704595</v>
      </c>
      <c r="AW35" s="6">
        <f>AI35/$AN35*8</f>
        <v>0.82862214790816435</v>
      </c>
      <c r="AX35" s="6">
        <f>AJ35/$AN35*8</f>
        <v>0.7052399053438968</v>
      </c>
      <c r="AY35" s="6">
        <f>AK35/$AN35*8</f>
        <v>0</v>
      </c>
      <c r="AZ35" s="6">
        <f>AL35/$AN35*8</f>
        <v>2.1593719982017711E-2</v>
      </c>
      <c r="BA35" s="6">
        <f>AM35/$AN35*8</f>
        <v>0</v>
      </c>
      <c r="BB35" s="4">
        <f>AQ35</f>
        <v>2.9930305063767699</v>
      </c>
      <c r="BC35" s="4">
        <f>IF(3-BB35&gt;AV35,AV35,3-BB35)</f>
        <v>6.9694936232300719E-3</v>
      </c>
      <c r="BD35" s="6">
        <f>SUM(BB35:BC35)</f>
        <v>3</v>
      </c>
      <c r="BE35" s="6">
        <f>AV35-BC35</f>
        <v>1.9726139412472294</v>
      </c>
      <c r="BF35" s="6">
        <f>AY35</f>
        <v>0</v>
      </c>
      <c r="BG35" s="6">
        <f>IF(2-(BE35+AY35+AT35)&gt;AO35,AO35,2-(BE35+AY35+AT35))</f>
        <v>2.7386058752770559E-2</v>
      </c>
      <c r="BH35" s="6">
        <f>AT35</f>
        <v>0</v>
      </c>
      <c r="BI35" s="6">
        <f>SUM(BE35:BH35)</f>
        <v>2</v>
      </c>
      <c r="BJ35" s="6">
        <f>AI35/AN35*8</f>
        <v>0.82862214790816435</v>
      </c>
      <c r="BK35" s="6">
        <f>AJ35/AN35*8</f>
        <v>0.7052399053438968</v>
      </c>
      <c r="BL35" s="6">
        <f>AL35/AN35*8</f>
        <v>2.1593719982017711E-2</v>
      </c>
      <c r="BM35" s="6">
        <f>AP35/AN35*8</f>
        <v>1.4375747331426936</v>
      </c>
      <c r="BN35" s="6">
        <f>AO35-BG35</f>
        <v>7.0187434559061401E-3</v>
      </c>
      <c r="BO35" s="6">
        <f>AE35/AN35*8</f>
        <v>0</v>
      </c>
      <c r="BP35" s="6">
        <f>AD35/AN35*8</f>
        <v>0</v>
      </c>
      <c r="BQ35" s="6">
        <f>SUM(BJ35:BP35)</f>
        <v>3.0000492498326787</v>
      </c>
      <c r="BS35" s="4">
        <f>BJ35/(BJ35+BM35+BK35+BL35)*100</f>
        <v>27.685055202168883</v>
      </c>
      <c r="BT35" s="4">
        <f>BM35/(BJ35+BM35+BK35+BL35)*100</f>
        <v>48.0307410859957</v>
      </c>
      <c r="BU35" s="4">
        <f>BL35/(BJ35+BM35+BK35+BL35)*100</f>
        <v>0.72146675204316879</v>
      </c>
      <c r="BV35" s="6">
        <f>BK35/(BK35+BL35+BJ35+BM35)*100</f>
        <v>23.562736959792247</v>
      </c>
      <c r="BW35" s="6">
        <f>BT35+BU35</f>
        <v>48.752207838038871</v>
      </c>
      <c r="BX35" s="15">
        <f>BN35/BE35*BV35</f>
        <v>8.3838404657737467E-2</v>
      </c>
    </row>
    <row r="36" spans="1:76">
      <c r="A36" s="1">
        <v>75</v>
      </c>
      <c r="B36" s="1" t="s">
        <v>45</v>
      </c>
      <c r="C36" s="14">
        <v>39.369999999999997</v>
      </c>
      <c r="D36" s="14">
        <v>0</v>
      </c>
      <c r="E36" s="14">
        <v>0</v>
      </c>
      <c r="F36" s="14">
        <v>0</v>
      </c>
      <c r="G36" s="14">
        <v>23.31</v>
      </c>
      <c r="H36" s="14">
        <v>21.97</v>
      </c>
      <c r="I36" s="14">
        <v>7.48</v>
      </c>
      <c r="J36" s="14">
        <v>8.36</v>
      </c>
      <c r="K36" s="14">
        <v>0</v>
      </c>
      <c r="L36" s="14">
        <v>0.42570000000000002</v>
      </c>
      <c r="M36" s="14">
        <v>0</v>
      </c>
      <c r="N36" s="6">
        <f>SUM(C36:M36)</f>
        <v>100.9157</v>
      </c>
      <c r="O36" s="1">
        <v>12</v>
      </c>
      <c r="P36" s="6">
        <f>C36/'[1]at-wt-ox'!A$2*garnet!C$1</f>
        <v>1.3104920919441518</v>
      </c>
      <c r="Q36" s="6">
        <f>D36/'[1]at-wt-ox'!B$2*garnet!D$1</f>
        <v>0</v>
      </c>
      <c r="R36" s="6">
        <f>E36/'[1]at-wt-ox'!C$2*garnet!E$1</f>
        <v>0</v>
      </c>
      <c r="S36" s="6">
        <f>F36/'[1]at-wt-ox'!D$2*garnet!F$1</f>
        <v>0</v>
      </c>
      <c r="T36" s="6">
        <f>G36/'[1]at-wt-ox'!E$2*garnet!G$1</f>
        <v>0.32445117503939069</v>
      </c>
      <c r="U36" s="6">
        <f>H36/'[1]at-wt-ox'!F$2*garnet!H$1</f>
        <v>0.64642236458574442</v>
      </c>
      <c r="V36" s="6">
        <f>I36/'[1]at-wt-ox'!G$2*garnet!I$1</f>
        <v>0.1855876777721539</v>
      </c>
      <c r="W36" s="6">
        <f>J36/'[1]at-wt-ox'!H$2*garnet!J$1</f>
        <v>0.14907966489173891</v>
      </c>
      <c r="X36" s="6">
        <f>K36/'[1]at-wt-ox'!I$2*garnet!K$1</f>
        <v>0</v>
      </c>
      <c r="Y36" s="6">
        <f>L36/'[1]at-wt-ox'!J$2*garnet!L$1</f>
        <v>6.0010657283745958E-3</v>
      </c>
      <c r="Z36" s="6">
        <f>M36/'[1]at-wt-ox'!K$2*garnet!M$1</f>
        <v>0</v>
      </c>
      <c r="AA36" s="6">
        <f>SUM(P36:Z36)</f>
        <v>2.6220340399615547</v>
      </c>
      <c r="AB36" s="6">
        <f>O36/AA36</f>
        <v>4.5765996234648227</v>
      </c>
      <c r="AC36" s="6">
        <f>P36*$AB36*AC$1</f>
        <v>2.9987988072726166</v>
      </c>
      <c r="AD36" s="6">
        <f>Q36*$AB36*AD$1</f>
        <v>0</v>
      </c>
      <c r="AE36" s="6">
        <f>R36*$AB36*AE$1</f>
        <v>0</v>
      </c>
      <c r="AF36" s="6">
        <f>S36*$AB36*AF$1</f>
        <v>0</v>
      </c>
      <c r="AG36" s="6">
        <f>T36*$AB36*AG$1</f>
        <v>1.4848831255179948</v>
      </c>
      <c r="AH36" s="6">
        <f>U36*$AB36*AH$1</f>
        <v>1.9722775669082389</v>
      </c>
      <c r="AI36" s="6">
        <f>V36*$AB36*AI$1</f>
        <v>0.84936049621175036</v>
      </c>
      <c r="AJ36" s="6">
        <f>W36*$AB36*AJ$1</f>
        <v>0.68227793820979421</v>
      </c>
      <c r="AK36" s="6">
        <f>X36*$AB36*AK$1</f>
        <v>0</v>
      </c>
      <c r="AL36" s="6">
        <f>Y36*$AB36*AL$1</f>
        <v>2.7464475152866825E-2</v>
      </c>
      <c r="AM36" s="6">
        <f>Z36*$AB36*AM$1</f>
        <v>0</v>
      </c>
      <c r="AN36" s="6">
        <f>SUM(AC36:AM36)</f>
        <v>8.0150624092732627</v>
      </c>
      <c r="AO36" s="6">
        <f>AN36*24/8-24</f>
        <v>4.5187227819788234E-2</v>
      </c>
      <c r="AP36" s="6">
        <f>AG36-AO36</f>
        <v>1.4396958976982066</v>
      </c>
      <c r="AQ36" s="6">
        <f>AC36/$AN36*8</f>
        <v>2.9931632759870395</v>
      </c>
      <c r="AR36" s="6">
        <f>AD36/$AN36*8</f>
        <v>0</v>
      </c>
      <c r="AS36" s="6">
        <f>AE36/$AN36*8</f>
        <v>0</v>
      </c>
      <c r="AT36" s="6">
        <f>AF36/$AN36*8</f>
        <v>0</v>
      </c>
      <c r="AU36" s="6">
        <f>AG36/$AN36*8</f>
        <v>1.4820926397778418</v>
      </c>
      <c r="AV36" s="6">
        <f>AH36/$AN36*8</f>
        <v>1.9685711388860596</v>
      </c>
      <c r="AW36" s="6">
        <f>AI36/$AN36*8</f>
        <v>0.84776432455877837</v>
      </c>
      <c r="AX36" s="6">
        <f>AJ36/$AN36*8</f>
        <v>0.68099575860610906</v>
      </c>
      <c r="AY36" s="6">
        <f>AK36/$AN36*8</f>
        <v>0</v>
      </c>
      <c r="AZ36" s="6">
        <f>AL36/$AN36*8</f>
        <v>2.7412862184170633E-2</v>
      </c>
      <c r="BA36" s="6">
        <f>AM36/$AN36*8</f>
        <v>0</v>
      </c>
      <c r="BB36" s="4">
        <f>AQ36</f>
        <v>2.9931632759870395</v>
      </c>
      <c r="BC36" s="4">
        <f>IF(3-BB36&gt;AV36,AV36,3-BB36)</f>
        <v>6.8367240129605378E-3</v>
      </c>
      <c r="BD36" s="6">
        <f>SUM(BB36:BC36)</f>
        <v>3</v>
      </c>
      <c r="BE36" s="6">
        <f>AV36-BC36</f>
        <v>1.9617344148730991</v>
      </c>
      <c r="BF36" s="6">
        <f>AY36</f>
        <v>0</v>
      </c>
      <c r="BG36" s="6">
        <f>IF(2-(BE36+AY36+AT36)&gt;AO36,AO36,2-(BE36+AY36+AT36))</f>
        <v>3.8265585126900925E-2</v>
      </c>
      <c r="BH36" s="6">
        <f>AT36</f>
        <v>0</v>
      </c>
      <c r="BI36" s="6">
        <f>SUM(BE36:BH36)</f>
        <v>2</v>
      </c>
      <c r="BJ36" s="6">
        <f>AI36/AN36*8</f>
        <v>0.84776432455877837</v>
      </c>
      <c r="BK36" s="6">
        <f>AJ36/AN36*8</f>
        <v>0.68099575860610906</v>
      </c>
      <c r="BL36" s="6">
        <f>AL36/AN36*8</f>
        <v>2.7412862184170633E-2</v>
      </c>
      <c r="BM36" s="6">
        <f>AP36/AN36*8</f>
        <v>1.4369903306379828</v>
      </c>
      <c r="BN36" s="6">
        <f>AO36-BG36</f>
        <v>6.9216426928873087E-3</v>
      </c>
      <c r="BO36" s="6">
        <f>AE36/AN36*8</f>
        <v>0</v>
      </c>
      <c r="BP36" s="6">
        <f>AD36/AN36*8</f>
        <v>0</v>
      </c>
      <c r="BQ36" s="6">
        <f>SUM(BJ36:BP36)</f>
        <v>3.0000849186799288</v>
      </c>
      <c r="BS36" s="4">
        <f>BJ36/(BJ36+BM36+BK36+BL36)*100</f>
        <v>28.323357143930455</v>
      </c>
      <c r="BT36" s="4">
        <f>BM36/(BJ36+BM36+BK36+BL36)*100</f>
        <v>48.009085978248663</v>
      </c>
      <c r="BU36" s="4">
        <f>BL36/(BJ36+BM36+BK36+BL36)*100</f>
        <v>0.91584920889859667</v>
      </c>
      <c r="BV36" s="6">
        <f>BK36/(BK36+BL36+BJ36+BM36)*100</f>
        <v>22.751707668922286</v>
      </c>
      <c r="BW36" s="6">
        <f>BT36+BU36</f>
        <v>48.924935187147263</v>
      </c>
      <c r="BX36" s="15">
        <f>BN36/BE36*BV36</f>
        <v>8.0275489864152241E-2</v>
      </c>
    </row>
    <row r="37" spans="1:76">
      <c r="A37" s="1">
        <v>30</v>
      </c>
      <c r="B37" s="1" t="s">
        <v>46</v>
      </c>
      <c r="C37" s="14">
        <v>38.47</v>
      </c>
      <c r="D37" s="14">
        <v>0</v>
      </c>
      <c r="E37" s="14">
        <v>0</v>
      </c>
      <c r="F37" s="14">
        <v>7.7899999999999997E-2</v>
      </c>
      <c r="G37" s="14">
        <v>26.66</v>
      </c>
      <c r="H37" s="14">
        <v>21.38</v>
      </c>
      <c r="I37" s="14">
        <v>4.07</v>
      </c>
      <c r="J37" s="14">
        <v>7.33</v>
      </c>
      <c r="K37" s="14">
        <v>0</v>
      </c>
      <c r="L37" s="14">
        <v>3.03</v>
      </c>
      <c r="M37" s="14">
        <v>0</v>
      </c>
      <c r="N37" s="6">
        <f>SUM(C37:M37)</f>
        <v>101.01789999999998</v>
      </c>
      <c r="O37" s="1">
        <v>12</v>
      </c>
      <c r="P37" s="6">
        <f>C37/'[1]at-wt-ox'!A$2*garnet!C$1</f>
        <v>1.2805341828064902</v>
      </c>
      <c r="Q37" s="6">
        <f>D37/'[1]at-wt-ox'!B$2*garnet!D$1</f>
        <v>0</v>
      </c>
      <c r="R37" s="6">
        <f>E37/'[1]at-wt-ox'!C$2*garnet!E$1</f>
        <v>0</v>
      </c>
      <c r="S37" s="6">
        <f>F37/'[1]at-wt-ox'!D$2*garnet!F$1</f>
        <v>1.9507724207357845E-3</v>
      </c>
      <c r="T37" s="6">
        <f>G37/'[1]at-wt-ox'!E$2*garnet!G$1</f>
        <v>0.37107972228872399</v>
      </c>
      <c r="U37" s="6">
        <f>H37/'[1]at-wt-ox'!F$2*garnet!H$1</f>
        <v>0.62906281997465707</v>
      </c>
      <c r="V37" s="6">
        <f>I37/'[1]at-wt-ox'!G$2*garnet!I$1</f>
        <v>0.10098153055249551</v>
      </c>
      <c r="W37" s="6">
        <f>J37/'[1]at-wt-ox'!H$2*garnet!J$1</f>
        <v>0.13071219421727825</v>
      </c>
      <c r="X37" s="6">
        <f>K37/'[1]at-wt-ox'!I$2*garnet!K$1</f>
        <v>0</v>
      </c>
      <c r="Y37" s="6">
        <f>L37/'[1]at-wt-ox'!J$2*garnet!L$1</f>
        <v>4.2713716600833972E-2</v>
      </c>
      <c r="Z37" s="6">
        <f>M37/'[1]at-wt-ox'!K$2*garnet!M$1</f>
        <v>0</v>
      </c>
      <c r="AA37" s="6">
        <f>SUM(P37:Z37)</f>
        <v>2.5570349388612144</v>
      </c>
      <c r="AB37" s="6">
        <f>O37/AA37</f>
        <v>4.6929354846219846</v>
      </c>
      <c r="AC37" s="6">
        <f>P37*$AB37*AC$1</f>
        <v>3.0047321528819966</v>
      </c>
      <c r="AD37" s="6">
        <f>Q37*$AB37*AD$1</f>
        <v>0</v>
      </c>
      <c r="AE37" s="6">
        <f>R37*$AB37*AE$1</f>
        <v>0</v>
      </c>
      <c r="AF37" s="6">
        <f>S37*$AB37*AF$1</f>
        <v>4.5774245578464453E-3</v>
      </c>
      <c r="AG37" s="6">
        <f>T37*$AB37*AG$1</f>
        <v>1.7414531963524245</v>
      </c>
      <c r="AH37" s="6">
        <f>U37*$AB37*AH$1</f>
        <v>1.9681008199436265</v>
      </c>
      <c r="AI37" s="6">
        <f>V37*$AB37*AI$1</f>
        <v>0.47389980802124526</v>
      </c>
      <c r="AJ37" s="6">
        <f>W37*$AB37*AJ$1</f>
        <v>0.61342389451506574</v>
      </c>
      <c r="AK37" s="6">
        <f>X37*$AB37*AK$1</f>
        <v>0</v>
      </c>
      <c r="AL37" s="6">
        <f>Y37*$AB37*AL$1</f>
        <v>0.20045271631614089</v>
      </c>
      <c r="AM37" s="6">
        <f>Z37*$AB37*AM$1</f>
        <v>0</v>
      </c>
      <c r="AN37" s="6">
        <f>SUM(AC37:AM37)</f>
        <v>8.0066400125883455</v>
      </c>
      <c r="AO37" s="6">
        <f>AN37*24/8-24</f>
        <v>1.9920037765036369E-2</v>
      </c>
      <c r="AP37" s="6">
        <f>AG37-AO37</f>
        <v>1.7215331585873881</v>
      </c>
      <c r="AQ37" s="6">
        <f>AC37/$AN37*8</f>
        <v>3.0022402887182058</v>
      </c>
      <c r="AR37" s="6">
        <f>AD37/$AN37*8</f>
        <v>0</v>
      </c>
      <c r="AS37" s="6">
        <f>AE37/$AN37*8</f>
        <v>0</v>
      </c>
      <c r="AT37" s="6">
        <f>AF37/$AN37*8</f>
        <v>4.5736284390452357E-3</v>
      </c>
      <c r="AU37" s="6">
        <f>AG37/$AN37*8</f>
        <v>1.7400089861559358</v>
      </c>
      <c r="AV37" s="6">
        <f>AH37/$AN37*8</f>
        <v>1.9664686478715698</v>
      </c>
      <c r="AW37" s="6">
        <f>AI37/$AN37*8</f>
        <v>0.47350679663495487</v>
      </c>
      <c r="AX37" s="6">
        <f>AJ37/$AN37*8</f>
        <v>0.61291517395623352</v>
      </c>
      <c r="AY37" s="6">
        <f>AK37/$AN37*8</f>
        <v>0</v>
      </c>
      <c r="AZ37" s="6">
        <f>AL37/$AN37*8</f>
        <v>0.20028647822405551</v>
      </c>
      <c r="BA37" s="6">
        <f>AM37/$AN37*8</f>
        <v>0</v>
      </c>
      <c r="BB37" s="4">
        <f>AQ37</f>
        <v>3.0022402887182058</v>
      </c>
      <c r="BC37" s="4">
        <f>IF(3-BB37&gt;AV37,AV37,3-BB37)</f>
        <v>-2.2402887182058073E-3</v>
      </c>
      <c r="BD37" s="6">
        <f>SUM(BB37:BC37)</f>
        <v>3</v>
      </c>
      <c r="BE37" s="6">
        <f>AV37-BC37</f>
        <v>1.9687089365897756</v>
      </c>
      <c r="BF37" s="6">
        <f>AY37</f>
        <v>0</v>
      </c>
      <c r="BG37" s="6">
        <f>IF(2-(BE37+AY37+AT37)&gt;AO37,AO37,2-(BE37+AY37+AT37))</f>
        <v>1.9920037765036369E-2</v>
      </c>
      <c r="BH37" s="6">
        <f>AT37</f>
        <v>4.5736284390452357E-3</v>
      </c>
      <c r="BI37" s="6">
        <f>SUM(BE37:BH37)</f>
        <v>1.9932026027938572</v>
      </c>
      <c r="BJ37" s="6">
        <f>AI37/AN37*8</f>
        <v>0.47350679663495487</v>
      </c>
      <c r="BK37" s="6">
        <f>AJ37/AN37*8</f>
        <v>0.61291517395623352</v>
      </c>
      <c r="BL37" s="6">
        <f>AL37/AN37*8</f>
        <v>0.20028647822405551</v>
      </c>
      <c r="BM37" s="6">
        <f>AP37/AN37*8</f>
        <v>1.7201054683420041</v>
      </c>
      <c r="BN37" s="6">
        <f>AO37-BG37</f>
        <v>0</v>
      </c>
      <c r="BO37" s="6">
        <f>AE37/AN37*8</f>
        <v>0</v>
      </c>
      <c r="BP37" s="6">
        <f>AD37/AN37*8</f>
        <v>0</v>
      </c>
      <c r="BQ37" s="6">
        <f>SUM(BJ37:BP37)</f>
        <v>3.0068139171572481</v>
      </c>
      <c r="BS37" s="4">
        <f>BJ37/(BJ37+BM37+BK37+BL37)*100</f>
        <v>15.747791838166878</v>
      </c>
      <c r="BT37" s="4">
        <f>BM37/(BJ37+BM37+BK37+BL37)*100</f>
        <v>57.20691455253921</v>
      </c>
      <c r="BU37" s="4">
        <f>BL37/(BJ37+BM37+BK37+BL37)*100</f>
        <v>6.6610865767647391</v>
      </c>
      <c r="BV37" s="6">
        <f>BK37/(BK37+BL37+BJ37+BM37)*100</f>
        <v>20.384207032529169</v>
      </c>
      <c r="BW37" s="6">
        <f>BT37+BU37</f>
        <v>63.868001129303948</v>
      </c>
      <c r="BX37" s="15">
        <f>BN37/BE37*BV37</f>
        <v>0</v>
      </c>
    </row>
    <row r="38" spans="1:76">
      <c r="A38" s="1">
        <v>41</v>
      </c>
      <c r="B38" s="1" t="s">
        <v>47</v>
      </c>
      <c r="C38" s="14">
        <v>38.200000000000003</v>
      </c>
      <c r="D38" s="14">
        <v>0</v>
      </c>
      <c r="E38" s="14">
        <v>0</v>
      </c>
      <c r="F38" s="14">
        <v>8.1500000000000003E-2</v>
      </c>
      <c r="G38" s="14">
        <v>28.08</v>
      </c>
      <c r="H38" s="14">
        <v>21.45</v>
      </c>
      <c r="I38" s="14">
        <v>3.95</v>
      </c>
      <c r="J38" s="14">
        <v>7.1</v>
      </c>
      <c r="K38" s="14">
        <v>0</v>
      </c>
      <c r="L38" s="14">
        <v>2</v>
      </c>
      <c r="M38" s="14">
        <v>0</v>
      </c>
      <c r="N38" s="6">
        <f>SUM(C38:M38)</f>
        <v>100.86150000000001</v>
      </c>
      <c r="O38" s="1">
        <v>12</v>
      </c>
      <c r="P38" s="6">
        <f>C38/'[1]at-wt-ox'!A$2*garnet!C$1</f>
        <v>1.2715468100651919</v>
      </c>
      <c r="Q38" s="6">
        <f>D38/'[1]at-wt-ox'!B$2*garnet!D$1</f>
        <v>0</v>
      </c>
      <c r="R38" s="6">
        <f>E38/'[1]at-wt-ox'!C$2*garnet!E$1</f>
        <v>0</v>
      </c>
      <c r="S38" s="6">
        <f>F38/'[1]at-wt-ox'!D$2*garnet!F$1</f>
        <v>2.0409236494219056E-3</v>
      </c>
      <c r="T38" s="6">
        <f>G38/'[1]at-wt-ox'!E$2*garnet!G$1</f>
        <v>0.39084465873471003</v>
      </c>
      <c r="U38" s="6">
        <f>H38/'[1]at-wt-ox'!F$2*garnet!H$1</f>
        <v>0.63112242696241316</v>
      </c>
      <c r="V38" s="6">
        <f>I38/'[1]at-wt-ox'!G$2*garnet!I$1</f>
        <v>9.8004188128343314E-2</v>
      </c>
      <c r="W38" s="6">
        <f>J38/'[1]at-wt-ox'!H$2*garnet!J$1</f>
        <v>0.12661072018317537</v>
      </c>
      <c r="X38" s="6">
        <f>K38/'[1]at-wt-ox'!I$2*garnet!K$1</f>
        <v>0</v>
      </c>
      <c r="Y38" s="6">
        <f>L38/'[1]at-wt-ox'!J$2*garnet!L$1</f>
        <v>2.8193872343784804E-2</v>
      </c>
      <c r="Z38" s="6">
        <f>M38/'[1]at-wt-ox'!K$2*garnet!M$1</f>
        <v>0</v>
      </c>
      <c r="AA38" s="6">
        <f>SUM(P38:Z38)</f>
        <v>2.5483636000670398</v>
      </c>
      <c r="AB38" s="6">
        <f>O38/AA38</f>
        <v>4.7089041766584314</v>
      </c>
      <c r="AC38" s="6">
        <f>P38*$AB38*AC$1</f>
        <v>2.9937960423663434</v>
      </c>
      <c r="AD38" s="6">
        <f>Q38*$AB38*AD$1</f>
        <v>0</v>
      </c>
      <c r="AE38" s="6">
        <f>R38*$AB38*AE$1</f>
        <v>0</v>
      </c>
      <c r="AF38" s="6">
        <f>S38*$AB38*AF$1</f>
        <v>4.8052569485018898E-3</v>
      </c>
      <c r="AG38" s="6">
        <f>T38*$AB38*AG$1</f>
        <v>1.8404500459405153</v>
      </c>
      <c r="AH38" s="6">
        <f>U38*$AB38*AH$1</f>
        <v>1.9812633548707421</v>
      </c>
      <c r="AI38" s="6">
        <f>V38*$AB38*AI$1</f>
        <v>0.46149233080757451</v>
      </c>
      <c r="AJ38" s="6">
        <f>W38*$AB38*AJ$1</f>
        <v>0.59619774908028644</v>
      </c>
      <c r="AK38" s="6">
        <f>X38*$AB38*AK$1</f>
        <v>0</v>
      </c>
      <c r="AL38" s="6">
        <f>Y38*$AB38*AL$1</f>
        <v>0.13276224323582289</v>
      </c>
      <c r="AM38" s="6">
        <f>Z38*$AB38*AM$1</f>
        <v>0</v>
      </c>
      <c r="AN38" s="6">
        <f>SUM(AC38:AM38)</f>
        <v>8.0107670232497874</v>
      </c>
      <c r="AO38" s="6">
        <f>AN38*24/8-24</f>
        <v>3.2301069749362199E-2</v>
      </c>
      <c r="AP38" s="6">
        <f>AG38-AO38</f>
        <v>1.8081489761911531</v>
      </c>
      <c r="AQ38" s="6">
        <f>AC38/$AN38*8</f>
        <v>2.9897721740526446</v>
      </c>
      <c r="AR38" s="6">
        <f>AD38/$AN38*8</f>
        <v>0</v>
      </c>
      <c r="AS38" s="6">
        <f>AE38/$AN38*8</f>
        <v>0</v>
      </c>
      <c r="AT38" s="6">
        <f>AF38/$AN38*8</f>
        <v>4.7987983518237489E-3</v>
      </c>
      <c r="AU38" s="6">
        <f>AG38/$AN38*8</f>
        <v>1.8379763541732723</v>
      </c>
      <c r="AV38" s="6">
        <f>AH38/$AN38*8</f>
        <v>1.9786004003067246</v>
      </c>
      <c r="AW38" s="6">
        <f>AI38/$AN38*8</f>
        <v>0.46087205329345104</v>
      </c>
      <c r="AX38" s="6">
        <f>AJ38/$AN38*8</f>
        <v>0.59539641819559241</v>
      </c>
      <c r="AY38" s="6">
        <f>AK38/$AN38*8</f>
        <v>0</v>
      </c>
      <c r="AZ38" s="6">
        <f>AL38/$AN38*8</f>
        <v>0.13258380162649069</v>
      </c>
      <c r="BA38" s="6">
        <f>AM38/$AN38*8</f>
        <v>0</v>
      </c>
      <c r="BB38" s="4">
        <f>AQ38</f>
        <v>2.9897721740526446</v>
      </c>
      <c r="BC38" s="4">
        <f>IF(3-BB38&gt;AV38,AV38,3-BB38)</f>
        <v>1.0227825947355385E-2</v>
      </c>
      <c r="BD38" s="6">
        <f>SUM(BB38:BC38)</f>
        <v>3</v>
      </c>
      <c r="BE38" s="6">
        <f>AV38-BC38</f>
        <v>1.9683725743593692</v>
      </c>
      <c r="BF38" s="6">
        <f>AY38</f>
        <v>0</v>
      </c>
      <c r="BG38" s="6">
        <f>IF(2-(BE38+AY38+AT38)&gt;AO38,AO38,2-(BE38+AY38+AT38))</f>
        <v>2.6828627288806972E-2</v>
      </c>
      <c r="BH38" s="6">
        <f>AT38</f>
        <v>4.7987983518237489E-3</v>
      </c>
      <c r="BI38" s="6">
        <f>SUM(BE38:BH38)</f>
        <v>2</v>
      </c>
      <c r="BJ38" s="6">
        <f>AI38/AN38*8</f>
        <v>0.46087205329345104</v>
      </c>
      <c r="BK38" s="6">
        <f>AJ38/AN38*8</f>
        <v>0.59539641819559241</v>
      </c>
      <c r="BL38" s="6">
        <f>AL38/AN38*8</f>
        <v>0.13258380162649069</v>
      </c>
      <c r="BM38" s="6">
        <f>AP38/AN38*8</f>
        <v>1.8057186992889256</v>
      </c>
      <c r="BN38" s="6">
        <f>AO38-BG38</f>
        <v>5.4724424605552269E-3</v>
      </c>
      <c r="BO38" s="6">
        <f>AE38/AN38*8</f>
        <v>0</v>
      </c>
      <c r="BP38" s="6">
        <f>AD38/AN38*8</f>
        <v>0</v>
      </c>
      <c r="BQ38" s="6">
        <f>SUM(BJ38:BP38)</f>
        <v>3.000043414865015</v>
      </c>
      <c r="BS38" s="4">
        <f>BJ38/(BJ38+BM38+BK38+BL38)*100</f>
        <v>15.390253146125923</v>
      </c>
      <c r="BT38" s="4">
        <f>BM38/(BJ38+BM38+BK38+BL38)*100</f>
        <v>60.299746305195846</v>
      </c>
      <c r="BU38" s="4">
        <f>BL38/(BJ38+BM38+BK38+BL38)*100</f>
        <v>4.4274723440611554</v>
      </c>
      <c r="BV38" s="6">
        <f>BK38/(BK38+BL38+BJ38+BM38)*100</f>
        <v>19.882528204617074</v>
      </c>
      <c r="BW38" s="6">
        <f>BT38+BU38</f>
        <v>64.727218649256997</v>
      </c>
      <c r="BX38" s="15">
        <f>BN38/BE38*BV38</f>
        <v>5.5277132483694355E-2</v>
      </c>
    </row>
    <row r="39" spans="1:76">
      <c r="A39" s="1">
        <v>43</v>
      </c>
      <c r="B39" s="1" t="s">
        <v>48</v>
      </c>
      <c r="C39" s="14">
        <v>38.700000000000003</v>
      </c>
      <c r="D39" s="14">
        <v>0</v>
      </c>
      <c r="E39" s="14">
        <v>0</v>
      </c>
      <c r="F39" s="14">
        <v>0.1134</v>
      </c>
      <c r="G39" s="14">
        <v>26.89</v>
      </c>
      <c r="H39" s="14">
        <v>21.57</v>
      </c>
      <c r="I39" s="14">
        <v>4.38</v>
      </c>
      <c r="J39" s="14">
        <v>7.76</v>
      </c>
      <c r="K39" s="14">
        <v>0</v>
      </c>
      <c r="L39" s="14">
        <v>1.94</v>
      </c>
      <c r="M39" s="14">
        <v>0</v>
      </c>
      <c r="N39" s="6">
        <f>SUM(C39:M39)</f>
        <v>101.35340000000001</v>
      </c>
      <c r="O39" s="1">
        <v>12</v>
      </c>
      <c r="P39" s="6">
        <f>C39/'[1]at-wt-ox'!A$2*garnet!C$1</f>
        <v>1.2881900929194483</v>
      </c>
      <c r="Q39" s="6">
        <f>D39/'[1]at-wt-ox'!B$2*garnet!D$1</f>
        <v>0</v>
      </c>
      <c r="R39" s="6">
        <f>E39/'[1]at-wt-ox'!C$2*garnet!E$1</f>
        <v>0</v>
      </c>
      <c r="S39" s="6">
        <f>F39/'[1]at-wt-ox'!D$2*garnet!F$1</f>
        <v>2.8397637036128107E-3</v>
      </c>
      <c r="T39" s="6">
        <f>G39/'[1]at-wt-ox'!E$2*garnet!G$1</f>
        <v>0.37428108523420062</v>
      </c>
      <c r="U39" s="6">
        <f>H39/'[1]at-wt-ox'!F$2*garnet!H$1</f>
        <v>0.63465318179856656</v>
      </c>
      <c r="V39" s="6">
        <f>I39/'[1]at-wt-ox'!G$2*garnet!I$1</f>
        <v>0.10867299848155536</v>
      </c>
      <c r="W39" s="6">
        <f>J39/'[1]at-wt-ox'!H$2*garnet!J$1</f>
        <v>0.13838016741147055</v>
      </c>
      <c r="X39" s="6">
        <f>K39/'[1]at-wt-ox'!I$2*garnet!K$1</f>
        <v>0</v>
      </c>
      <c r="Y39" s="6">
        <f>L39/'[1]at-wt-ox'!J$2*garnet!L$1</f>
        <v>2.7348056173471257E-2</v>
      </c>
      <c r="Z39" s="6">
        <f>M39/'[1]at-wt-ox'!K$2*garnet!M$1</f>
        <v>0</v>
      </c>
      <c r="AA39" s="6">
        <f>SUM(P39:Z39)</f>
        <v>2.5743653457223257</v>
      </c>
      <c r="AB39" s="6">
        <f>O39/AA39</f>
        <v>4.6613430451663387</v>
      </c>
      <c r="AC39" s="6">
        <f>P39*$AB39*AC$1</f>
        <v>3.0023479652411251</v>
      </c>
      <c r="AD39" s="6">
        <f>Q39*$AB39*AD$1</f>
        <v>0</v>
      </c>
      <c r="AE39" s="6">
        <f>R39*$AB39*AE$1</f>
        <v>0</v>
      </c>
      <c r="AF39" s="6">
        <f>S39*$AB39*AF$1</f>
        <v>6.6185563948756897E-3</v>
      </c>
      <c r="AG39" s="6">
        <f>T39*$AB39*AG$1</f>
        <v>1.7446525335937506</v>
      </c>
      <c r="AH39" s="6">
        <f>U39*$AB39*AH$1</f>
        <v>1.9722241300462908</v>
      </c>
      <c r="AI39" s="6">
        <f>V39*$AB39*AI$1</f>
        <v>0.5065621256693702</v>
      </c>
      <c r="AJ39" s="6">
        <f>W39*$AB39*AJ$1</f>
        <v>0.64503743095241184</v>
      </c>
      <c r="AK39" s="6">
        <f>X39*$AB39*AK$1</f>
        <v>0</v>
      </c>
      <c r="AL39" s="6">
        <f>Y39*$AB39*AL$1</f>
        <v>0.1274786714430286</v>
      </c>
      <c r="AM39" s="6">
        <f>Z39*$AB39*AM$1</f>
        <v>0</v>
      </c>
      <c r="AN39" s="6">
        <f>SUM(AC39:AM39)</f>
        <v>8.0049214133408526</v>
      </c>
      <c r="AO39" s="6">
        <f>AN39*24/8-24</f>
        <v>1.4764240022557829E-2</v>
      </c>
      <c r="AP39" s="6">
        <f>AG39-AO39</f>
        <v>1.7298882935711928</v>
      </c>
      <c r="AQ39" s="6">
        <f>AC39/$AN39*8</f>
        <v>3.0005021263418956</v>
      </c>
      <c r="AR39" s="6">
        <f>AD39/$AN39*8</f>
        <v>0</v>
      </c>
      <c r="AS39" s="6">
        <f>AE39/$AN39*8</f>
        <v>0</v>
      </c>
      <c r="AT39" s="6">
        <f>AF39/$AN39*8</f>
        <v>6.6144873166103313E-3</v>
      </c>
      <c r="AU39" s="6">
        <f>AG39/$AN39*8</f>
        <v>1.743579923906456</v>
      </c>
      <c r="AV39" s="6">
        <f>AH39/$AN39*8</f>
        <v>1.9710116096924264</v>
      </c>
      <c r="AW39" s="6">
        <f>AI39/$AN39*8</f>
        <v>0.50625069205565787</v>
      </c>
      <c r="AX39" s="6">
        <f>AJ39/$AN39*8</f>
        <v>0.6446408629345487</v>
      </c>
      <c r="AY39" s="6">
        <f>AK39/$AN39*8</f>
        <v>0</v>
      </c>
      <c r="AZ39" s="6">
        <f>AL39/$AN39*8</f>
        <v>0.12740029775240519</v>
      </c>
      <c r="BA39" s="6">
        <f>AM39/$AN39*8</f>
        <v>0</v>
      </c>
      <c r="BB39" s="4">
        <f>AQ39</f>
        <v>3.0005021263418956</v>
      </c>
      <c r="BC39" s="4">
        <f>IF(3-BB39&gt;AV39,AV39,3-BB39)</f>
        <v>-5.0212634189561456E-4</v>
      </c>
      <c r="BD39" s="6">
        <f>SUM(BB39:BC39)</f>
        <v>3</v>
      </c>
      <c r="BE39" s="6">
        <f>AV39-BC39</f>
        <v>1.971513736034322</v>
      </c>
      <c r="BF39" s="6">
        <f>AY39</f>
        <v>0</v>
      </c>
      <c r="BG39" s="6">
        <f>IF(2-(BE39+AY39+AT39)&gt;AO39,AO39,2-(BE39+AY39+AT39))</f>
        <v>1.4764240022557829E-2</v>
      </c>
      <c r="BH39" s="6">
        <f>AT39</f>
        <v>6.6144873166103313E-3</v>
      </c>
      <c r="BI39" s="6">
        <f>SUM(BE39:BH39)</f>
        <v>1.9928924633734901</v>
      </c>
      <c r="BJ39" s="6">
        <f>AI39/AN39*8</f>
        <v>0.50625069205565787</v>
      </c>
      <c r="BK39" s="6">
        <f>AJ39/AN39*8</f>
        <v>0.6446408629345487</v>
      </c>
      <c r="BL39" s="6">
        <f>AL39/AN39*8</f>
        <v>0.12740029775240519</v>
      </c>
      <c r="BM39" s="6">
        <f>AP39/AN39*8</f>
        <v>1.7288247609158969</v>
      </c>
      <c r="BN39" s="6">
        <f>AO39-BG39</f>
        <v>0</v>
      </c>
      <c r="BO39" s="6">
        <f>AE39/AN39*8</f>
        <v>0</v>
      </c>
      <c r="BP39" s="6">
        <f>AD39/AN39*8</f>
        <v>0</v>
      </c>
      <c r="BQ39" s="6">
        <f>SUM(BJ39:BP39)</f>
        <v>3.0071166136585088</v>
      </c>
      <c r="BS39" s="4">
        <f>BJ39/(BJ39+BM39+BK39+BL39)*100</f>
        <v>16.835086798970021</v>
      </c>
      <c r="BT39" s="4">
        <f>BM39/(BJ39+BM39+BK39+BL39)*100</f>
        <v>57.491111354427318</v>
      </c>
      <c r="BU39" s="4">
        <f>BL39/(BJ39+BM39+BK39+BL39)*100</f>
        <v>4.236626447200126</v>
      </c>
      <c r="BV39" s="6">
        <f>BK39/(BK39+BL39+BJ39+BM39)*100</f>
        <v>21.437175399402545</v>
      </c>
      <c r="BW39" s="6">
        <f>BT39+BU39</f>
        <v>61.727737801627441</v>
      </c>
      <c r="BX39" s="15">
        <f>BN39/BE39*BV39</f>
        <v>0</v>
      </c>
    </row>
    <row r="40" spans="1:76">
      <c r="A40" s="1">
        <v>44</v>
      </c>
      <c r="B40" s="1" t="s">
        <v>49</v>
      </c>
      <c r="C40" s="14">
        <v>38.29</v>
      </c>
      <c r="D40" s="14">
        <v>7.6899999999999996E-2</v>
      </c>
      <c r="E40" s="14">
        <v>0</v>
      </c>
      <c r="F40" s="14">
        <v>7.7100000000000002E-2</v>
      </c>
      <c r="G40" s="14">
        <v>27.49</v>
      </c>
      <c r="H40" s="14">
        <v>21.66</v>
      </c>
      <c r="I40" s="14">
        <v>5.26</v>
      </c>
      <c r="J40" s="14">
        <v>7.3</v>
      </c>
      <c r="K40" s="14">
        <v>0</v>
      </c>
      <c r="L40" s="14">
        <v>0.47720000000000001</v>
      </c>
      <c r="M40" s="14">
        <v>0</v>
      </c>
      <c r="N40" s="6">
        <f>SUM(C40:M40)</f>
        <v>100.63119999999999</v>
      </c>
      <c r="O40" s="1">
        <v>12</v>
      </c>
      <c r="P40" s="6">
        <f>C40/'[1]at-wt-ox'!A$2*garnet!C$1</f>
        <v>1.274542600978958</v>
      </c>
      <c r="Q40" s="6">
        <f>D40/'[1]at-wt-ox'!B$2*garnet!D$1</f>
        <v>1.2407440333764984E-3</v>
      </c>
      <c r="R40" s="6">
        <f>E40/'[1]at-wt-ox'!C$2*garnet!E$1</f>
        <v>0</v>
      </c>
      <c r="S40" s="6">
        <f>F40/'[1]at-wt-ox'!D$2*garnet!F$1</f>
        <v>1.9307388143610909E-3</v>
      </c>
      <c r="T40" s="6">
        <f>G40/'[1]at-wt-ox'!E$2*garnet!G$1</f>
        <v>0.38263246683109609</v>
      </c>
      <c r="U40" s="6">
        <f>H40/'[1]at-wt-ox'!F$2*garnet!H$1</f>
        <v>0.63730124792568166</v>
      </c>
      <c r="V40" s="6">
        <f>I40/'[1]at-wt-ox'!G$2*garnet!I$1</f>
        <v>0.13050684292533818</v>
      </c>
      <c r="W40" s="6">
        <f>J40/'[1]at-wt-ox'!H$2*garnet!J$1</f>
        <v>0.13017721934326484</v>
      </c>
      <c r="X40" s="6">
        <f>K40/'[1]at-wt-ox'!I$2*garnet!K$1</f>
        <v>0</v>
      </c>
      <c r="Y40" s="6">
        <f>L40/'[1]at-wt-ox'!J$2*garnet!L$1</f>
        <v>6.7270579412270545E-3</v>
      </c>
      <c r="Z40" s="6">
        <f>M40/'[1]at-wt-ox'!K$2*garnet!M$1</f>
        <v>0</v>
      </c>
      <c r="AA40" s="6">
        <f>SUM(P40:Z40)</f>
        <v>2.5650589187933033</v>
      </c>
      <c r="AB40" s="6">
        <f>O40/AA40</f>
        <v>4.6782551122237903</v>
      </c>
      <c r="AC40" s="6">
        <f>P40*$AB40*AC$1</f>
        <v>2.9813177193884082</v>
      </c>
      <c r="AD40" s="6">
        <f>Q40*$AB40*AD$1</f>
        <v>1.1609034234209538E-2</v>
      </c>
      <c r="AE40" s="6">
        <f>R40*$AB40*AE$1</f>
        <v>0</v>
      </c>
      <c r="AF40" s="6">
        <f>S40*$AB40*AF$1</f>
        <v>4.5162443643268369E-3</v>
      </c>
      <c r="AG40" s="6">
        <f>T40*$AB40*AG$1</f>
        <v>1.7900522940553751</v>
      </c>
      <c r="AH40" s="6">
        <f>U40*$AB40*AH$1</f>
        <v>1.9876385474232809</v>
      </c>
      <c r="AI40" s="6">
        <f>V40*$AB40*AI$1</f>
        <v>0.6105443050956505</v>
      </c>
      <c r="AJ40" s="6">
        <f>W40*$AB40*AJ$1</f>
        <v>0.60900224188770646</v>
      </c>
      <c r="AK40" s="6">
        <f>X40*$AB40*AK$1</f>
        <v>0</v>
      </c>
      <c r="AL40" s="6">
        <f>Y40*$AB40*AL$1</f>
        <v>3.1470893203771111E-2</v>
      </c>
      <c r="AM40" s="6">
        <f>Z40*$AB40*AM$1</f>
        <v>0</v>
      </c>
      <c r="AN40" s="6">
        <f>SUM(AC40:AM40)</f>
        <v>8.0261512796527299</v>
      </c>
      <c r="AO40" s="6">
        <f>AN40*24/8-24</f>
        <v>7.8453838958189692E-2</v>
      </c>
      <c r="AP40" s="6">
        <f>AG40-AO40</f>
        <v>1.7115984550971854</v>
      </c>
      <c r="AQ40" s="6">
        <f>AC40/$AN40*8</f>
        <v>2.9716038140934735</v>
      </c>
      <c r="AR40" s="6">
        <f>AD40/$AN40*8</f>
        <v>1.1571208993919516E-2</v>
      </c>
      <c r="AS40" s="6">
        <f>AE40/$AN40*8</f>
        <v>0</v>
      </c>
      <c r="AT40" s="6">
        <f>AF40/$AN40*8</f>
        <v>4.5015292704746954E-3</v>
      </c>
      <c r="AU40" s="6">
        <f>AG40/$AN40*8</f>
        <v>1.7842198400554703</v>
      </c>
      <c r="AV40" s="6">
        <f>AH40/$AN40*8</f>
        <v>1.9811623062348067</v>
      </c>
      <c r="AW40" s="6">
        <f>AI40/$AN40*8</f>
        <v>0.60855499361787968</v>
      </c>
      <c r="AX40" s="6">
        <f>AJ40/$AN40*8</f>
        <v>0.60701795485126353</v>
      </c>
      <c r="AY40" s="6">
        <f>AK40/$AN40*8</f>
        <v>0</v>
      </c>
      <c r="AZ40" s="6">
        <f>AL40/$AN40*8</f>
        <v>3.1368352882710948E-2</v>
      </c>
      <c r="BA40" s="6">
        <f>AM40/$AN40*8</f>
        <v>0</v>
      </c>
      <c r="BB40" s="4">
        <f>AQ40</f>
        <v>2.9716038140934735</v>
      </c>
      <c r="BC40" s="4">
        <f>IF(3-BB40&gt;AV40,AV40,3-BB40)</f>
        <v>2.8396185906526483E-2</v>
      </c>
      <c r="BD40" s="6">
        <f>SUM(BB40:BC40)</f>
        <v>3</v>
      </c>
      <c r="BE40" s="6">
        <f>AV40-BC40</f>
        <v>1.9527661203282802</v>
      </c>
      <c r="BF40" s="6">
        <f>AY40</f>
        <v>0</v>
      </c>
      <c r="BG40" s="6">
        <f>IF(2-(BE40+AY40+AT40)&gt;AO40,AO40,2-(BE40+AY40+AT40))</f>
        <v>4.2732350401245123E-2</v>
      </c>
      <c r="BH40" s="6">
        <f>AT40</f>
        <v>4.5015292704746954E-3</v>
      </c>
      <c r="BI40" s="6">
        <f>SUM(BE40:BH40)</f>
        <v>2</v>
      </c>
      <c r="BJ40" s="6">
        <f>AI40/AN40*8</f>
        <v>0.60855499361787968</v>
      </c>
      <c r="BK40" s="6">
        <f>AJ40/AN40*8</f>
        <v>0.60701795485126353</v>
      </c>
      <c r="BL40" s="6">
        <f>AL40/AN40*8</f>
        <v>3.1368352882710948E-2</v>
      </c>
      <c r="BM40" s="6">
        <f>AP40/AN40*8</f>
        <v>1.7060216240242525</v>
      </c>
      <c r="BN40" s="6">
        <f>AO40-BG40</f>
        <v>3.5721488556944569E-2</v>
      </c>
      <c r="BO40" s="6">
        <f>AE40/AN40*8</f>
        <v>0</v>
      </c>
      <c r="BP40" s="6">
        <f>AD40/AN40*8</f>
        <v>1.1571208993919516E-2</v>
      </c>
      <c r="BQ40" s="6">
        <f>SUM(BJ40:BP40)</f>
        <v>3.000255622926971</v>
      </c>
      <c r="BS40" s="4">
        <f>BJ40/(BJ40+BM40+BK40+BL40)*100</f>
        <v>20.608284255393102</v>
      </c>
      <c r="BT40" s="4">
        <f>BM40/(BJ40+BM40+BK40+BL40)*100</f>
        <v>57.773215144818103</v>
      </c>
      <c r="BU40" s="4">
        <f>BL40/(BJ40+BM40+BK40+BL40)*100</f>
        <v>1.0622670746438745</v>
      </c>
      <c r="BV40" s="6">
        <f>BK40/(BK40+BL40+BJ40+BM40)*100</f>
        <v>20.556233525144922</v>
      </c>
      <c r="BW40" s="6">
        <f>BT40+BU40</f>
        <v>58.83548221946198</v>
      </c>
      <c r="BX40" s="15">
        <f>BN40/BE40*BV40</f>
        <v>0.37603031566263623</v>
      </c>
    </row>
    <row r="41" spans="1:76">
      <c r="A41" s="1">
        <v>38</v>
      </c>
      <c r="B41" s="1" t="s">
        <v>50</v>
      </c>
      <c r="C41" s="14">
        <v>38.61</v>
      </c>
      <c r="D41" s="14">
        <v>0</v>
      </c>
      <c r="E41" s="14">
        <v>0</v>
      </c>
      <c r="F41" s="14">
        <v>0.1018</v>
      </c>
      <c r="G41" s="14">
        <v>27.79</v>
      </c>
      <c r="H41" s="14">
        <v>21.67</v>
      </c>
      <c r="I41" s="14">
        <v>4.79</v>
      </c>
      <c r="J41" s="14">
        <v>7.5</v>
      </c>
      <c r="K41" s="14">
        <v>0</v>
      </c>
      <c r="L41" s="14">
        <v>0.64700000000000002</v>
      </c>
      <c r="M41" s="14">
        <v>0</v>
      </c>
      <c r="N41" s="6">
        <f>SUM(C41:M41)</f>
        <v>101.10880000000002</v>
      </c>
      <c r="O41" s="1">
        <v>12</v>
      </c>
      <c r="P41" s="6">
        <f>C41/'[1]at-wt-ox'!A$2*garnet!C$1</f>
        <v>1.285194302005682</v>
      </c>
      <c r="Q41" s="6">
        <f>D41/'[1]at-wt-ox'!B$2*garnet!D$1</f>
        <v>0</v>
      </c>
      <c r="R41" s="6">
        <f>E41/'[1]at-wt-ox'!C$2*garnet!E$1</f>
        <v>0</v>
      </c>
      <c r="S41" s="6">
        <f>F41/'[1]at-wt-ox'!D$2*garnet!F$1</f>
        <v>2.5492764111797544E-3</v>
      </c>
      <c r="T41" s="6">
        <f>G41/'[1]at-wt-ox'!E$2*garnet!G$1</f>
        <v>0.38680815762954385</v>
      </c>
      <c r="U41" s="6">
        <f>H41/'[1]at-wt-ox'!F$2*garnet!H$1</f>
        <v>0.63759547749536116</v>
      </c>
      <c r="V41" s="6">
        <f>I41/'[1]at-wt-ox'!G$2*garnet!I$1</f>
        <v>0.11884558509740872</v>
      </c>
      <c r="W41" s="6">
        <f>J41/'[1]at-wt-ox'!H$2*garnet!J$1</f>
        <v>0.13374371850335429</v>
      </c>
      <c r="X41" s="6">
        <f>K41/'[1]at-wt-ox'!I$2*garnet!K$1</f>
        <v>0</v>
      </c>
      <c r="Y41" s="6">
        <f>L41/'[1]at-wt-ox'!J$2*garnet!L$1</f>
        <v>9.1207177032143847E-3</v>
      </c>
      <c r="Z41" s="6">
        <f>M41/'[1]at-wt-ox'!K$2*garnet!M$1</f>
        <v>0</v>
      </c>
      <c r="AA41" s="6">
        <f>SUM(P41:Z41)</f>
        <v>2.573857234845744</v>
      </c>
      <c r="AB41" s="6">
        <f>O41/AA41</f>
        <v>4.6622632512557294</v>
      </c>
      <c r="AC41" s="6">
        <f>P41*$AB41*AC$1</f>
        <v>2.9959570824821742</v>
      </c>
      <c r="AD41" s="6">
        <f>Q41*$AB41*AD$1</f>
        <v>0</v>
      </c>
      <c r="AE41" s="6">
        <f>R41*$AB41*AE$1</f>
        <v>0</v>
      </c>
      <c r="AF41" s="6">
        <f>S41*$AB41*AF$1</f>
        <v>5.9426988645682292E-3</v>
      </c>
      <c r="AG41" s="6">
        <f>T41*$AB41*AG$1</f>
        <v>1.8034014586021558</v>
      </c>
      <c r="AH41" s="6">
        <f>U41*$AB41*AH$1</f>
        <v>1.9817586425956479</v>
      </c>
      <c r="AI41" s="6">
        <f>V41*$AB41*AI$1</f>
        <v>0.55408940397363426</v>
      </c>
      <c r="AJ41" s="6">
        <f>W41*$AB41*AJ$1</f>
        <v>0.62354842386447962</v>
      </c>
      <c r="AK41" s="6">
        <f>X41*$AB41*AK$1</f>
        <v>0</v>
      </c>
      <c r="AL41" s="6">
        <f>Y41*$AB41*AL$1</f>
        <v>4.2523186972773984E-2</v>
      </c>
      <c r="AM41" s="6">
        <f>Z41*$AB41*AM$1</f>
        <v>0</v>
      </c>
      <c r="AN41" s="6">
        <f>SUM(AC41:AM41)</f>
        <v>8.0072208973554346</v>
      </c>
      <c r="AO41" s="6">
        <f>AN41*24/8-24</f>
        <v>2.166269206630389E-2</v>
      </c>
      <c r="AP41" s="6">
        <f>AG41-AO41</f>
        <v>1.7817387665358519</v>
      </c>
      <c r="AQ41" s="6">
        <f>AC41/$AN41*8</f>
        <v>2.9932553337916845</v>
      </c>
      <c r="AR41" s="6">
        <f>AD41/$AN41*8</f>
        <v>0</v>
      </c>
      <c r="AS41" s="6">
        <f>AE41/$AN41*8</f>
        <v>0</v>
      </c>
      <c r="AT41" s="6">
        <f>AF41/$AN41*8</f>
        <v>5.9373397494563336E-3</v>
      </c>
      <c r="AU41" s="6">
        <f>AG41/$AN41*8</f>
        <v>1.8017751544212</v>
      </c>
      <c r="AV41" s="6">
        <f>AH41/$AN41*8</f>
        <v>1.9799714962280293</v>
      </c>
      <c r="AW41" s="6">
        <f>AI41/$AN41*8</f>
        <v>0.55358972714903854</v>
      </c>
      <c r="AX41" s="6">
        <f>AJ41/$AN41*8</f>
        <v>0.62298610902109175</v>
      </c>
      <c r="AY41" s="6">
        <f>AK41/$AN41*8</f>
        <v>0</v>
      </c>
      <c r="AZ41" s="6">
        <f>AL41/$AN41*8</f>
        <v>4.2484839639499117E-2</v>
      </c>
      <c r="BA41" s="6">
        <f>AM41/$AN41*8</f>
        <v>0</v>
      </c>
      <c r="BB41" s="4">
        <f>AQ41</f>
        <v>2.9932553337916845</v>
      </c>
      <c r="BC41" s="4">
        <f>IF(3-BB41&gt;AV41,AV41,3-BB41)</f>
        <v>6.7446662083154862E-3</v>
      </c>
      <c r="BD41" s="6">
        <f>SUM(BB41:BC41)</f>
        <v>3</v>
      </c>
      <c r="BE41" s="6">
        <f>AV41-BC41</f>
        <v>1.9732268300197138</v>
      </c>
      <c r="BF41" s="6">
        <f>AY41</f>
        <v>0</v>
      </c>
      <c r="BG41" s="6">
        <f>IF(2-(BE41+AY41+AT41)&gt;AO41,AO41,2-(BE41+AY41+AT41))</f>
        <v>2.0835830230829799E-2</v>
      </c>
      <c r="BH41" s="6">
        <f>AT41</f>
        <v>5.9373397494563336E-3</v>
      </c>
      <c r="BI41" s="6">
        <f>SUM(BE41:BH41)</f>
        <v>2</v>
      </c>
      <c r="BJ41" s="6">
        <f>AI41/AN41*8</f>
        <v>0.55358972714903854</v>
      </c>
      <c r="BK41" s="6">
        <f>AJ41/AN41*8</f>
        <v>0.62298610902109175</v>
      </c>
      <c r="BL41" s="6">
        <f>AL41/AN41*8</f>
        <v>4.2484839639499117E-2</v>
      </c>
      <c r="BM41" s="6">
        <f>AP41/AN41*8</f>
        <v>1.7801319977315089</v>
      </c>
      <c r="BN41" s="6">
        <f>AO41-BG41</f>
        <v>8.2686183547409087E-4</v>
      </c>
      <c r="BO41" s="6">
        <f>AE41/AN41*8</f>
        <v>0</v>
      </c>
      <c r="BP41" s="6">
        <f>AD41/AN41*8</f>
        <v>0</v>
      </c>
      <c r="BQ41" s="6">
        <f>SUM(BJ41:BP41)</f>
        <v>3.0000195353766124</v>
      </c>
      <c r="BS41" s="4">
        <f>BJ41/(BJ41+BM41+BK41+BL41)*100</f>
        <v>18.457958104286</v>
      </c>
      <c r="BT41" s="4">
        <f>BM41/(BJ41+BM41+BK41+BL41)*100</f>
        <v>59.353705863441988</v>
      </c>
      <c r="BU41" s="4">
        <f>BL41/(BJ41+BM41+BK41+BL41)*100</f>
        <v>1.4165425254035908</v>
      </c>
      <c r="BV41" s="6">
        <f>BK41/(BK41+BL41+BJ41+BM41)*100</f>
        <v>20.771793506868427</v>
      </c>
      <c r="BW41" s="6">
        <f>BT41+BU41</f>
        <v>60.77024838884558</v>
      </c>
      <c r="BX41" s="15">
        <f>BN41/BE41*BV41</f>
        <v>8.7042214528404906E-3</v>
      </c>
    </row>
    <row r="42" spans="1:76">
      <c r="A42" s="1">
        <v>43</v>
      </c>
      <c r="B42" s="1" t="s">
        <v>51</v>
      </c>
      <c r="C42" s="14">
        <v>38.4</v>
      </c>
      <c r="D42" s="14">
        <v>0</v>
      </c>
      <c r="E42" s="14">
        <v>0</v>
      </c>
      <c r="F42" s="14">
        <v>0.1008</v>
      </c>
      <c r="G42" s="14">
        <v>27.71</v>
      </c>
      <c r="H42" s="14">
        <v>21.47</v>
      </c>
      <c r="I42" s="14">
        <v>3.94</v>
      </c>
      <c r="J42" s="14">
        <v>7.59</v>
      </c>
      <c r="K42" s="14">
        <v>0</v>
      </c>
      <c r="L42" s="14">
        <v>1.53</v>
      </c>
      <c r="M42" s="14">
        <v>0</v>
      </c>
      <c r="N42" s="6">
        <f>SUM(C42:M42)</f>
        <v>100.74080000000001</v>
      </c>
      <c r="O42" s="1">
        <v>12</v>
      </c>
      <c r="P42" s="6">
        <f>C42/'[1]at-wt-ox'!A$2*garnet!C$1</f>
        <v>1.2782041232068944</v>
      </c>
      <c r="Q42" s="6">
        <f>D42/'[1]at-wt-ox'!B$2*garnet!D$1</f>
        <v>0</v>
      </c>
      <c r="R42" s="6">
        <f>E42/'[1]at-wt-ox'!C$2*garnet!E$1</f>
        <v>0</v>
      </c>
      <c r="S42" s="6">
        <f>F42/'[1]at-wt-ox'!D$2*garnet!F$1</f>
        <v>2.5242344032113872E-3</v>
      </c>
      <c r="T42" s="6">
        <f>G42/'[1]at-wt-ox'!E$2*garnet!G$1</f>
        <v>0.38569464008329118</v>
      </c>
      <c r="U42" s="6">
        <f>H42/'[1]at-wt-ox'!F$2*garnet!H$1</f>
        <v>0.63171088610177206</v>
      </c>
      <c r="V42" s="6">
        <f>I42/'[1]at-wt-ox'!G$2*garnet!I$1</f>
        <v>9.7756076259663954E-2</v>
      </c>
      <c r="W42" s="6">
        <f>J42/'[1]at-wt-ox'!H$2*garnet!J$1</f>
        <v>0.13534864312539452</v>
      </c>
      <c r="X42" s="6">
        <f>K42/'[1]at-wt-ox'!I$2*garnet!K$1</f>
        <v>0</v>
      </c>
      <c r="Y42" s="6">
        <f>L42/'[1]at-wt-ox'!J$2*garnet!L$1</f>
        <v>2.1568312342995374E-2</v>
      </c>
      <c r="Z42" s="6">
        <f>M42/'[1]at-wt-ox'!K$2*garnet!M$1</f>
        <v>0</v>
      </c>
      <c r="AA42" s="6">
        <f>SUM(P42:Z42)</f>
        <v>2.5528069155232229</v>
      </c>
      <c r="AB42" s="6">
        <f>O42/AA42</f>
        <v>4.7007080429898016</v>
      </c>
      <c r="AC42" s="6">
        <f>P42*$AB42*AC$1</f>
        <v>3.0042322012706877</v>
      </c>
      <c r="AD42" s="6">
        <f>Q42*$AB42*AD$1</f>
        <v>0</v>
      </c>
      <c r="AE42" s="6">
        <f>R42*$AB42*AE$1</f>
        <v>0</v>
      </c>
      <c r="AF42" s="6">
        <f>S42*$AB42*AF$1</f>
        <v>5.9328444807836651E-3</v>
      </c>
      <c r="AG42" s="6">
        <f>T42*$AB42*AG$1</f>
        <v>1.8130378967775835</v>
      </c>
      <c r="AH42" s="6">
        <f>U42*$AB42*AH$1</f>
        <v>1.9796589620952096</v>
      </c>
      <c r="AI42" s="6">
        <f>V42*$AB42*AI$1</f>
        <v>0.45952277392492674</v>
      </c>
      <c r="AJ42" s="6">
        <f>W42*$AB42*AJ$1</f>
        <v>0.63623445534729828</v>
      </c>
      <c r="AK42" s="6">
        <f>X42*$AB42*AK$1</f>
        <v>0</v>
      </c>
      <c r="AL42" s="6">
        <f>Y42*$AB42*AL$1</f>
        <v>0.10138633930443457</v>
      </c>
      <c r="AM42" s="6">
        <f>Z42*$AB42*AM$1</f>
        <v>0</v>
      </c>
      <c r="AN42" s="6">
        <f>SUM(AC42:AM42)</f>
        <v>8.0000054732009236</v>
      </c>
      <c r="AO42" s="6">
        <f>AN42*24/8-24</f>
        <v>1.641960277254384E-5</v>
      </c>
      <c r="AP42" s="6">
        <f>AG42-AO42</f>
        <v>1.813021477174811</v>
      </c>
      <c r="AQ42" s="6">
        <f>AC42/$AN42*8</f>
        <v>3.0042301459262863</v>
      </c>
      <c r="AR42" s="6">
        <f>AD42/$AN42*8</f>
        <v>0</v>
      </c>
      <c r="AS42" s="6">
        <f>AE42/$AN42*8</f>
        <v>0</v>
      </c>
      <c r="AT42" s="6">
        <f>AF42/$AN42*8</f>
        <v>5.9328404218302053E-3</v>
      </c>
      <c r="AU42" s="6">
        <f>AG42/$AN42*8</f>
        <v>1.8130366563883458</v>
      </c>
      <c r="AV42" s="6">
        <f>AH42/$AN42*8</f>
        <v>1.9796576077122288</v>
      </c>
      <c r="AW42" s="6">
        <f>AI42/$AN42*8</f>
        <v>0.45952245954258297</v>
      </c>
      <c r="AX42" s="6">
        <f>AJ42/$AN42*8</f>
        <v>0.63623402006772001</v>
      </c>
      <c r="AY42" s="6">
        <f>AK42/$AN42*8</f>
        <v>0</v>
      </c>
      <c r="AZ42" s="6">
        <f>AL42/$AN42*8</f>
        <v>0.10138626994100629</v>
      </c>
      <c r="BA42" s="6">
        <f>AM42/$AN42*8</f>
        <v>0</v>
      </c>
      <c r="BB42" s="4">
        <f>AQ42</f>
        <v>3.0042301459262863</v>
      </c>
      <c r="BC42" s="4">
        <f>IF(3-BB42&gt;AV42,AV42,3-BB42)</f>
        <v>-4.2301459262863439E-3</v>
      </c>
      <c r="BD42" s="6">
        <f>SUM(BB42:BC42)</f>
        <v>3</v>
      </c>
      <c r="BE42" s="6">
        <f>AV42-BC42</f>
        <v>1.9838877536385151</v>
      </c>
      <c r="BF42" s="6">
        <f>AY42</f>
        <v>0</v>
      </c>
      <c r="BG42" s="6">
        <f>IF(2-(BE42+AY42+AT42)&gt;AO42,AO42,2-(BE42+AY42+AT42))</f>
        <v>1.641960277254384E-5</v>
      </c>
      <c r="BH42" s="6">
        <f>AT42</f>
        <v>5.9328404218302053E-3</v>
      </c>
      <c r="BI42" s="6">
        <f>SUM(BE42:BH42)</f>
        <v>1.9898370136631178</v>
      </c>
      <c r="BJ42" s="6">
        <f>AI42/AN42*8</f>
        <v>0.45952245954258297</v>
      </c>
      <c r="BK42" s="6">
        <f>AJ42/AN42*8</f>
        <v>0.63623402006772001</v>
      </c>
      <c r="BL42" s="6">
        <f>AL42/AN42*8</f>
        <v>0.10138626994100629</v>
      </c>
      <c r="BM42" s="6">
        <f>AP42/AN42*8</f>
        <v>1.8130202367968067</v>
      </c>
      <c r="BN42" s="6">
        <f>AO42-BG42</f>
        <v>0</v>
      </c>
      <c r="BO42" s="6">
        <f>AE42/AN42*8</f>
        <v>0</v>
      </c>
      <c r="BP42" s="6">
        <f>AD42/AN42*8</f>
        <v>0</v>
      </c>
      <c r="BQ42" s="6">
        <f>SUM(BJ42:BP42)</f>
        <v>3.0101629863481159</v>
      </c>
      <c r="BS42" s="4">
        <f>BJ42/(BJ42+BM42+BK42+BL42)*100</f>
        <v>15.26570028356068</v>
      </c>
      <c r="BT42" s="4">
        <f>BM42/(BJ42+BM42+BK42+BL42)*100</f>
        <v>60.229969108627415</v>
      </c>
      <c r="BU42" s="4">
        <f>BL42/(BJ42+BM42+BK42+BL42)*100</f>
        <v>3.3681322373844802</v>
      </c>
      <c r="BV42" s="6">
        <f>BK42/(BK42+BL42+BJ42+BM42)*100</f>
        <v>21.136198370427422</v>
      </c>
      <c r="BW42" s="6">
        <f>BT42+BU42</f>
        <v>63.598101346011894</v>
      </c>
      <c r="BX42" s="15">
        <f>BN42/BE42*BV42</f>
        <v>0</v>
      </c>
    </row>
    <row r="43" spans="1:76">
      <c r="A43" s="1">
        <v>17</v>
      </c>
      <c r="B43" s="1" t="s">
        <v>52</v>
      </c>
      <c r="C43" s="14">
        <v>39.04</v>
      </c>
      <c r="D43" s="14">
        <v>0</v>
      </c>
      <c r="E43" s="14">
        <v>0</v>
      </c>
      <c r="F43" s="14">
        <v>0</v>
      </c>
      <c r="G43" s="14">
        <v>23.81</v>
      </c>
      <c r="H43" s="14">
        <v>21.93</v>
      </c>
      <c r="I43" s="14">
        <v>6.55</v>
      </c>
      <c r="J43" s="14">
        <v>8.9499999999999993</v>
      </c>
      <c r="K43" s="14">
        <v>0</v>
      </c>
      <c r="L43" s="14">
        <v>0.52880000000000005</v>
      </c>
      <c r="M43" s="14">
        <v>0</v>
      </c>
      <c r="N43" s="6">
        <f>SUM(C43:M43)</f>
        <v>100.80880000000001</v>
      </c>
      <c r="O43" s="1">
        <v>12</v>
      </c>
      <c r="P43" s="6">
        <f>C43/'[1]at-wt-ox'!A$2*garnet!C$1</f>
        <v>1.2995075252603425</v>
      </c>
      <c r="Q43" s="6">
        <f>D43/'[1]at-wt-ox'!B$2*garnet!D$1</f>
        <v>0</v>
      </c>
      <c r="R43" s="6">
        <f>E43/'[1]at-wt-ox'!C$2*garnet!E$1</f>
        <v>0</v>
      </c>
      <c r="S43" s="6">
        <f>F43/'[1]at-wt-ox'!D$2*garnet!F$1</f>
        <v>0</v>
      </c>
      <c r="T43" s="6">
        <f>G43/'[1]at-wt-ox'!E$2*garnet!G$1</f>
        <v>0.33141065970347028</v>
      </c>
      <c r="U43" s="6">
        <f>H43/'[1]at-wt-ox'!F$2*garnet!H$1</f>
        <v>0.64524544630702674</v>
      </c>
      <c r="V43" s="6">
        <f>I43/'[1]at-wt-ox'!G$2*garnet!I$1</f>
        <v>0.16251327398497434</v>
      </c>
      <c r="W43" s="6">
        <f>J43/'[1]at-wt-ox'!H$2*garnet!J$1</f>
        <v>0.15960083741400277</v>
      </c>
      <c r="X43" s="6">
        <f>K43/'[1]at-wt-ox'!I$2*garnet!K$1</f>
        <v>0</v>
      </c>
      <c r="Y43" s="6">
        <f>L43/'[1]at-wt-ox'!J$2*garnet!L$1</f>
        <v>7.4544598476967028E-3</v>
      </c>
      <c r="Z43" s="6">
        <f>M43/'[1]at-wt-ox'!K$2*garnet!M$1</f>
        <v>0</v>
      </c>
      <c r="AA43" s="6">
        <f>SUM(P43:Z43)</f>
        <v>2.6057322025175136</v>
      </c>
      <c r="AB43" s="6">
        <f>O43/AA43</f>
        <v>4.6052314924788771</v>
      </c>
      <c r="AC43" s="6">
        <f>P43*$AB43*AC$1</f>
        <v>2.9922664900211098</v>
      </c>
      <c r="AD43" s="6">
        <f>Q43*$AB43*AD$1</f>
        <v>0</v>
      </c>
      <c r="AE43" s="6">
        <f>R43*$AB43*AE$1</f>
        <v>0</v>
      </c>
      <c r="AF43" s="6">
        <f>S43*$AB43*AF$1</f>
        <v>0</v>
      </c>
      <c r="AG43" s="6">
        <f>T43*$AB43*AG$1</f>
        <v>1.5262228070096218</v>
      </c>
      <c r="AH43" s="6">
        <f>U43*$AB43*AH$1</f>
        <v>1.9810030998078052</v>
      </c>
      <c r="AI43" s="6">
        <f>V43*$AB43*AI$1</f>
        <v>0.74841124730145203</v>
      </c>
      <c r="AJ43" s="6">
        <f>W43*$AB43*AJ$1</f>
        <v>0.73499880268496665</v>
      </c>
      <c r="AK43" s="6">
        <f>X43*$AB43*AK$1</f>
        <v>0</v>
      </c>
      <c r="AL43" s="6">
        <f>Y43*$AB43*AL$1</f>
        <v>3.4329513250032147E-2</v>
      </c>
      <c r="AM43" s="6">
        <f>Z43*$AB43*AM$1</f>
        <v>0</v>
      </c>
      <c r="AN43" s="6">
        <f>SUM(AC43:AM43)</f>
        <v>8.0172319600749873</v>
      </c>
      <c r="AO43" s="6">
        <f>AN43*24/8-24</f>
        <v>5.1695880224961854E-2</v>
      </c>
      <c r="AP43" s="6">
        <f>AG43-AO43</f>
        <v>1.4745269267846599</v>
      </c>
      <c r="AQ43" s="6">
        <f>AC43/$AN43*8</f>
        <v>2.9858350162971932</v>
      </c>
      <c r="AR43" s="6">
        <f>AD43/$AN43*8</f>
        <v>0</v>
      </c>
      <c r="AS43" s="6">
        <f>AE43/$AN43*8</f>
        <v>0</v>
      </c>
      <c r="AT43" s="6">
        <f>AF43/$AN43*8</f>
        <v>0</v>
      </c>
      <c r="AU43" s="6">
        <f>AG43/$AN43*8</f>
        <v>1.5229423966875935</v>
      </c>
      <c r="AV43" s="6">
        <f>AH43/$AN43*8</f>
        <v>1.9767452005111015</v>
      </c>
      <c r="AW43" s="6">
        <f>AI43/$AN43*8</f>
        <v>0.74680263814589887</v>
      </c>
      <c r="AX43" s="6">
        <f>AJ43/$AN43*8</f>
        <v>0.73341902177228957</v>
      </c>
      <c r="AY43" s="6">
        <f>AK43/$AN43*8</f>
        <v>0</v>
      </c>
      <c r="AZ43" s="6">
        <f>AL43/$AN43*8</f>
        <v>3.4255726585923608E-2</v>
      </c>
      <c r="BA43" s="6">
        <f>AM43/$AN43*8</f>
        <v>0</v>
      </c>
      <c r="BB43" s="4">
        <f>AQ43</f>
        <v>2.9858350162971932</v>
      </c>
      <c r="BC43" s="4">
        <f>IF(3-BB43&gt;AV43,AV43,3-BB43)</f>
        <v>1.4164983702806833E-2</v>
      </c>
      <c r="BD43" s="6">
        <f>SUM(BB43:BC43)</f>
        <v>3</v>
      </c>
      <c r="BE43" s="6">
        <f>AV43-BC43</f>
        <v>1.9625802168082946</v>
      </c>
      <c r="BF43" s="6">
        <f>AY43</f>
        <v>0</v>
      </c>
      <c r="BG43" s="6">
        <f>IF(2-(BE43+AY43+AT43)&gt;AO43,AO43,2-(BE43+AY43+AT43))</f>
        <v>3.7419783191705358E-2</v>
      </c>
      <c r="BH43" s="6">
        <f>AT43</f>
        <v>0</v>
      </c>
      <c r="BI43" s="6">
        <f>SUM(BE43:BH43)</f>
        <v>2</v>
      </c>
      <c r="BJ43" s="6">
        <f>AI43/AN43*8</f>
        <v>0.74680263814589887</v>
      </c>
      <c r="BK43" s="6">
        <f>AJ43/AN43*8</f>
        <v>0.73341902177228957</v>
      </c>
      <c r="BL43" s="6">
        <f>AL43/AN43*8</f>
        <v>3.4255726585923608E-2</v>
      </c>
      <c r="BM43" s="6">
        <f>AP43/AN43*8</f>
        <v>1.4713576297930822</v>
      </c>
      <c r="BN43" s="6">
        <f>AO43-BG43</f>
        <v>1.4276097033256496E-2</v>
      </c>
      <c r="BO43" s="6">
        <f>AE43/AN43*8</f>
        <v>0</v>
      </c>
      <c r="BP43" s="6">
        <f>AD43/AN43*8</f>
        <v>0</v>
      </c>
      <c r="BQ43" s="6">
        <f>SUM(BJ43:BP43)</f>
        <v>3.0001111133304503</v>
      </c>
      <c r="BS43" s="4">
        <f>BJ43/(BJ43+BM43+BK43+BL43)*100</f>
        <v>25.011517182621386</v>
      </c>
      <c r="BT43" s="4">
        <f>BM43/(BJ43+BM43+BK43+BL43)*100</f>
        <v>49.277928008820396</v>
      </c>
      <c r="BU43" s="4">
        <f>BL43/(BJ43+BM43+BK43+BL43)*100</f>
        <v>1.1472745948436547</v>
      </c>
      <c r="BV43" s="6">
        <f>BK43/(BK43+BL43+BJ43+BM43)*100</f>
        <v>24.563280213714556</v>
      </c>
      <c r="BW43" s="6">
        <f>BT43+BU43</f>
        <v>50.425202603664047</v>
      </c>
      <c r="BX43" s="15">
        <f>BN43/BE43*BV43</f>
        <v>0.1786769115385981</v>
      </c>
    </row>
    <row r="44" spans="1:76">
      <c r="A44" s="1">
        <v>49</v>
      </c>
      <c r="B44" s="1" t="s">
        <v>53</v>
      </c>
      <c r="C44" s="14">
        <v>38.76</v>
      </c>
      <c r="D44" s="14">
        <v>0</v>
      </c>
      <c r="E44" s="14">
        <v>0</v>
      </c>
      <c r="F44" s="14">
        <v>0</v>
      </c>
      <c r="G44" s="14">
        <v>25.98</v>
      </c>
      <c r="H44" s="14">
        <v>22.05</v>
      </c>
      <c r="I44" s="14">
        <v>7.2</v>
      </c>
      <c r="J44" s="14">
        <v>6.26</v>
      </c>
      <c r="K44" s="14">
        <v>0</v>
      </c>
      <c r="L44" s="14">
        <v>0.36249999999999999</v>
      </c>
      <c r="M44" s="14">
        <v>0</v>
      </c>
      <c r="N44" s="6">
        <f>SUM(C44:M44)</f>
        <v>100.6125</v>
      </c>
      <c r="O44" s="1">
        <v>12</v>
      </c>
      <c r="P44" s="6">
        <f>C44/'[1]at-wt-ox'!A$2*garnet!C$1</f>
        <v>1.2901872868619588</v>
      </c>
      <c r="Q44" s="6">
        <f>D44/'[1]at-wt-ox'!B$2*garnet!D$1</f>
        <v>0</v>
      </c>
      <c r="R44" s="6">
        <f>E44/'[1]at-wt-ox'!C$2*garnet!E$1</f>
        <v>0</v>
      </c>
      <c r="S44" s="6">
        <f>F44/'[1]at-wt-ox'!D$2*garnet!F$1</f>
        <v>0</v>
      </c>
      <c r="T44" s="6">
        <f>G44/'[1]at-wt-ox'!E$2*garnet!G$1</f>
        <v>0.36161482314557575</v>
      </c>
      <c r="U44" s="6">
        <f>H44/'[1]at-wt-ox'!F$2*garnet!H$1</f>
        <v>0.64877620114318002</v>
      </c>
      <c r="V44" s="6">
        <f>I44/'[1]at-wt-ox'!G$2*garnet!I$1</f>
        <v>0.1786405454491321</v>
      </c>
      <c r="W44" s="6">
        <f>J44/'[1]at-wt-ox'!H$2*garnet!J$1</f>
        <v>0.1116314237107997</v>
      </c>
      <c r="X44" s="6">
        <f>K44/'[1]at-wt-ox'!I$2*garnet!K$1</f>
        <v>0</v>
      </c>
      <c r="Y44" s="6">
        <f>L44/'[1]at-wt-ox'!J$2*garnet!L$1</f>
        <v>5.1101393623109951E-3</v>
      </c>
      <c r="Z44" s="6">
        <f>M44/'[1]at-wt-ox'!K$2*garnet!M$1</f>
        <v>0</v>
      </c>
      <c r="AA44" s="6">
        <f>SUM(P44:Z44)</f>
        <v>2.595960419672958</v>
      </c>
      <c r="AB44" s="6">
        <f>O44/AA44</f>
        <v>4.6225666266174326</v>
      </c>
      <c r="AC44" s="6">
        <f>P44*$AB44*AC$1</f>
        <v>2.9819883471670914</v>
      </c>
      <c r="AD44" s="6">
        <f>Q44*$AB44*AD$1</f>
        <v>0</v>
      </c>
      <c r="AE44" s="6">
        <f>R44*$AB44*AE$1</f>
        <v>0</v>
      </c>
      <c r="AF44" s="6">
        <f>S44*$AB44*AF$1</f>
        <v>0</v>
      </c>
      <c r="AG44" s="6">
        <f>T44*$AB44*AG$1</f>
        <v>1.6715886131629036</v>
      </c>
      <c r="AH44" s="6">
        <f>U44*$AB44*AH$1</f>
        <v>1.9993408103654016</v>
      </c>
      <c r="AI44" s="6">
        <f>V44*$AB44*AI$1</f>
        <v>0.82577782355389273</v>
      </c>
      <c r="AJ44" s="6">
        <f>W44*$AB44*AJ$1</f>
        <v>0.5160236937273327</v>
      </c>
      <c r="AK44" s="6">
        <f>X44*$AB44*AK$1</f>
        <v>0</v>
      </c>
      <c r="AL44" s="6">
        <f>Y44*$AB44*AL$1</f>
        <v>2.3621959673582896E-2</v>
      </c>
      <c r="AM44" s="6">
        <f>Z44*$AB44*AM$1</f>
        <v>0</v>
      </c>
      <c r="AN44" s="6">
        <f>SUM(AC44:AM44)</f>
        <v>8.0183412476502056</v>
      </c>
      <c r="AO44" s="6">
        <f>AN44*24/8-24</f>
        <v>5.502374295061685E-2</v>
      </c>
      <c r="AP44" s="6">
        <f>AG44-AO44</f>
        <v>1.6165648702122868</v>
      </c>
      <c r="AQ44" s="6">
        <f>AC44/$AN44*8</f>
        <v>2.97516731210807</v>
      </c>
      <c r="AR44" s="6">
        <f>AD44/$AN44*8</f>
        <v>0</v>
      </c>
      <c r="AS44" s="6">
        <f>AE44/$AN44*8</f>
        <v>0</v>
      </c>
      <c r="AT44" s="6">
        <f>AF44/$AN44*8</f>
        <v>0</v>
      </c>
      <c r="AU44" s="6">
        <f>AG44/$AN44*8</f>
        <v>1.6677650017978636</v>
      </c>
      <c r="AV44" s="6">
        <f>AH44/$AN44*8</f>
        <v>1.9947674947870928</v>
      </c>
      <c r="AW44" s="6">
        <f>AI44/$AN44*8</f>
        <v>0.82388892969192495</v>
      </c>
      <c r="AX44" s="6">
        <f>AJ44/$AN44*8</f>
        <v>0.51484333508859303</v>
      </c>
      <c r="AY44" s="6">
        <f>AK44/$AN44*8</f>
        <v>0</v>
      </c>
      <c r="AZ44" s="6">
        <f>AL44/$AN44*8</f>
        <v>2.3567926526454952E-2</v>
      </c>
      <c r="BA44" s="6">
        <f>AM44/$AN44*8</f>
        <v>0</v>
      </c>
      <c r="BB44" s="4">
        <f>AQ44</f>
        <v>2.97516731210807</v>
      </c>
      <c r="BC44" s="4">
        <f>IF(3-BB44&gt;AV44,AV44,3-BB44)</f>
        <v>2.483268789193005E-2</v>
      </c>
      <c r="BD44" s="6">
        <f>SUM(BB44:BC44)</f>
        <v>3</v>
      </c>
      <c r="BE44" s="6">
        <f>AV44-BC44</f>
        <v>1.9699348068951628</v>
      </c>
      <c r="BF44" s="6">
        <f>AY44</f>
        <v>0</v>
      </c>
      <c r="BG44" s="6">
        <f>IF(2-(BE44+AY44+AT44)&gt;AO44,AO44,2-(BE44+AY44+AT44))</f>
        <v>3.006519310483724E-2</v>
      </c>
      <c r="BH44" s="6">
        <f>AT44</f>
        <v>0</v>
      </c>
      <c r="BI44" s="6">
        <f>SUM(BE44:BH44)</f>
        <v>2</v>
      </c>
      <c r="BJ44" s="6">
        <f>AI44/AN44*8</f>
        <v>0.82388892969192495</v>
      </c>
      <c r="BK44" s="6">
        <f>AJ44/AN44*8</f>
        <v>0.51484333508859303</v>
      </c>
      <c r="BL44" s="6">
        <f>AL44/AN44*8</f>
        <v>2.3567926526454952E-2</v>
      </c>
      <c r="BM44" s="6">
        <f>AP44/AN44*8</f>
        <v>1.612867120801101</v>
      </c>
      <c r="BN44" s="6">
        <f>AO44-BG44</f>
        <v>2.495854984577961E-2</v>
      </c>
      <c r="BO44" s="6">
        <f>AE44/AN44*8</f>
        <v>0</v>
      </c>
      <c r="BP44" s="6">
        <f>AD44/AN44*8</f>
        <v>0</v>
      </c>
      <c r="BQ44" s="6">
        <f>SUM(BJ44:BP44)</f>
        <v>3.0001258619538538</v>
      </c>
      <c r="BS44" s="4">
        <f>BJ44/(BJ44+BM44+BK44+BL44)*100</f>
        <v>27.692188144812373</v>
      </c>
      <c r="BT44" s="4">
        <f>BM44/(BJ44+BM44+BK44+BL44)*100</f>
        <v>54.210972076669314</v>
      </c>
      <c r="BU44" s="4">
        <f>BL44/(BJ44+BM44+BK44+BL44)*100</f>
        <v>0.79215466069892204</v>
      </c>
      <c r="BV44" s="6">
        <f>BK44/(BK44+BL44+BJ44+BM44)*100</f>
        <v>17.304685117819389</v>
      </c>
      <c r="BW44" s="6">
        <f>BT44+BU44</f>
        <v>55.003126737368234</v>
      </c>
      <c r="BX44" s="15">
        <f>BN44/BE44*BV44</f>
        <v>0.21924575603562141</v>
      </c>
    </row>
    <row r="45" spans="1:76">
      <c r="A45" s="1">
        <v>50</v>
      </c>
      <c r="B45" s="1" t="s">
        <v>54</v>
      </c>
      <c r="C45" s="14">
        <v>39</v>
      </c>
      <c r="D45" s="14">
        <v>0</v>
      </c>
      <c r="E45" s="14">
        <v>0</v>
      </c>
      <c r="F45" s="14">
        <v>0</v>
      </c>
      <c r="G45" s="14">
        <v>25.39</v>
      </c>
      <c r="H45" s="14">
        <v>22.26</v>
      </c>
      <c r="I45" s="14">
        <v>8.92</v>
      </c>
      <c r="J45" s="14">
        <v>4.34</v>
      </c>
      <c r="K45" s="14">
        <v>0</v>
      </c>
      <c r="L45" s="14">
        <v>0.65429999999999999</v>
      </c>
      <c r="M45" s="14">
        <v>0</v>
      </c>
      <c r="N45" s="6">
        <f>SUM(C45:M45)</f>
        <v>100.56430000000002</v>
      </c>
      <c r="O45" s="1">
        <v>12</v>
      </c>
      <c r="P45" s="6">
        <f>C45/'[1]at-wt-ox'!A$2*garnet!C$1</f>
        <v>1.298176062632002</v>
      </c>
      <c r="Q45" s="6">
        <f>D45/'[1]at-wt-ox'!B$2*garnet!D$1</f>
        <v>0</v>
      </c>
      <c r="R45" s="6">
        <f>E45/'[1]at-wt-ox'!C$2*garnet!E$1</f>
        <v>0</v>
      </c>
      <c r="S45" s="6">
        <f>F45/'[1]at-wt-ox'!D$2*garnet!F$1</f>
        <v>0</v>
      </c>
      <c r="T45" s="6">
        <f>G45/'[1]at-wt-ox'!E$2*garnet!G$1</f>
        <v>0.35340263124196186</v>
      </c>
      <c r="U45" s="6">
        <f>H45/'[1]at-wt-ox'!F$2*garnet!H$1</f>
        <v>0.6549550221064484</v>
      </c>
      <c r="V45" s="6">
        <f>I45/'[1]at-wt-ox'!G$2*garnet!I$1</f>
        <v>0.22131578686198033</v>
      </c>
      <c r="W45" s="6">
        <f>J45/'[1]at-wt-ox'!H$2*garnet!J$1</f>
        <v>7.739303177394101E-2</v>
      </c>
      <c r="X45" s="6">
        <f>K45/'[1]at-wt-ox'!I$2*garnet!K$1</f>
        <v>0</v>
      </c>
      <c r="Y45" s="6">
        <f>L45/'[1]at-wt-ox'!J$2*garnet!L$1</f>
        <v>9.2236253372691979E-3</v>
      </c>
      <c r="Z45" s="6">
        <f>M45/'[1]at-wt-ox'!K$2*garnet!M$1</f>
        <v>0</v>
      </c>
      <c r="AA45" s="6">
        <f>SUM(P45:Z45)</f>
        <v>2.6144661599536025</v>
      </c>
      <c r="AB45" s="6">
        <f>O45/AA45</f>
        <v>4.5898471297149843</v>
      </c>
      <c r="AC45" s="6">
        <f>P45*$AB45*AC$1</f>
        <v>2.9792148374680969</v>
      </c>
      <c r="AD45" s="6">
        <f>Q45*$AB45*AD$1</f>
        <v>0</v>
      </c>
      <c r="AE45" s="6">
        <f>R45*$AB45*AE$1</f>
        <v>0</v>
      </c>
      <c r="AF45" s="6">
        <f>S45*$AB45*AF$1</f>
        <v>0</v>
      </c>
      <c r="AG45" s="6">
        <f>T45*$AB45*AG$1</f>
        <v>1.6220640526396417</v>
      </c>
      <c r="AH45" s="6">
        <f>U45*$AB45*AH$1</f>
        <v>2.0040956188717973</v>
      </c>
      <c r="AI45" s="6">
        <f>V45*$AB45*AI$1</f>
        <v>1.0158056290890736</v>
      </c>
      <c r="AJ45" s="6">
        <f>W45*$AB45*AJ$1</f>
        <v>0.35522218474756373</v>
      </c>
      <c r="AK45" s="6">
        <f>X45*$AB45*AK$1</f>
        <v>0</v>
      </c>
      <c r="AL45" s="6">
        <f>Y45*$AB45*AL$1</f>
        <v>4.2335030279831432E-2</v>
      </c>
      <c r="AM45" s="6">
        <f>Z45*$AB45*AM$1</f>
        <v>0</v>
      </c>
      <c r="AN45" s="6">
        <f>SUM(AC45:AM45)</f>
        <v>8.0187373530960038</v>
      </c>
      <c r="AO45" s="6">
        <f>AN45*24/8-24</f>
        <v>5.6212059288011318E-2</v>
      </c>
      <c r="AP45" s="6">
        <f>AG45-AO45</f>
        <v>1.5658519933516304</v>
      </c>
      <c r="AQ45" s="6">
        <f>AC45/$AN45*8</f>
        <v>2.9722533174805466</v>
      </c>
      <c r="AR45" s="6">
        <f>AD45/$AN45*8</f>
        <v>0</v>
      </c>
      <c r="AS45" s="6">
        <f>AE45/$AN45*8</f>
        <v>0</v>
      </c>
      <c r="AT45" s="6">
        <f>AF45/$AN45*8</f>
        <v>0</v>
      </c>
      <c r="AU45" s="6">
        <f>AG45/$AN45*8</f>
        <v>1.6182737817328501</v>
      </c>
      <c r="AV45" s="6">
        <f>AH45/$AN45*8</f>
        <v>1.999412656256186</v>
      </c>
      <c r="AW45" s="6">
        <f>AI45/$AN45*8</f>
        <v>1.0134319999363739</v>
      </c>
      <c r="AX45" s="6">
        <f>AJ45/$AN45*8</f>
        <v>0.35439213841856415</v>
      </c>
      <c r="AY45" s="6">
        <f>AK45/$AN45*8</f>
        <v>0</v>
      </c>
      <c r="AZ45" s="6">
        <f>AL45/$AN45*8</f>
        <v>4.2236106175480147E-2</v>
      </c>
      <c r="BA45" s="6">
        <f>AM45/$AN45*8</f>
        <v>0</v>
      </c>
      <c r="BB45" s="4">
        <f>AQ45</f>
        <v>2.9722533174805466</v>
      </c>
      <c r="BC45" s="4">
        <f>IF(3-BB45&gt;AV45,AV45,3-BB45)</f>
        <v>2.7746682519453447E-2</v>
      </c>
      <c r="BD45" s="6">
        <f>SUM(BB45:BC45)</f>
        <v>3</v>
      </c>
      <c r="BE45" s="6">
        <f>AV45-BC45</f>
        <v>1.9716659737367326</v>
      </c>
      <c r="BF45" s="6">
        <f>AY45</f>
        <v>0</v>
      </c>
      <c r="BG45" s="6">
        <f>IF(2-(BE45+AY45+AT45)&gt;AO45,AO45,2-(BE45+AY45+AT45))</f>
        <v>2.833402626326742E-2</v>
      </c>
      <c r="BH45" s="6">
        <f>AT45</f>
        <v>0</v>
      </c>
      <c r="BI45" s="6">
        <f>SUM(BE45:BH45)</f>
        <v>2</v>
      </c>
      <c r="BJ45" s="6">
        <f>AI45/AN45*8</f>
        <v>1.0134319999363739</v>
      </c>
      <c r="BK45" s="6">
        <f>AJ45/AN45*8</f>
        <v>0.35439213841856415</v>
      </c>
      <c r="BL45" s="6">
        <f>AL45/AN45*8</f>
        <v>4.2236106175480147E-2</v>
      </c>
      <c r="BM45" s="6">
        <f>AP45/AN45*8</f>
        <v>1.5621930729501308</v>
      </c>
      <c r="BN45" s="6">
        <f>AO45-BG45</f>
        <v>2.7878033024743898E-2</v>
      </c>
      <c r="BO45" s="6">
        <f>AE45/AN45*8</f>
        <v>0</v>
      </c>
      <c r="BP45" s="6">
        <f>AD45/AN45*8</f>
        <v>0</v>
      </c>
      <c r="BQ45" s="6">
        <f>SUM(BJ45:BP45)</f>
        <v>3.0001313505052929</v>
      </c>
      <c r="BS45" s="4">
        <f>BJ45/(BJ45+BM45+BK45+BL45)*100</f>
        <v>34.096420852695573</v>
      </c>
      <c r="BT45" s="4">
        <f>BM45/(BJ45+BM45+BK45+BL45)*100</f>
        <v>52.559217068158063</v>
      </c>
      <c r="BU45" s="4">
        <f>BL45/(BJ45+BM45+BK45+BL45)*100</f>
        <v>1.4210130047489316</v>
      </c>
      <c r="BV45" s="6">
        <f>BK45/(BK45+BL45+BJ45+BM45)*100</f>
        <v>11.923349074397438</v>
      </c>
      <c r="BW45" s="6">
        <f>BT45+BU45</f>
        <v>53.980230072906991</v>
      </c>
      <c r="BX45" s="15">
        <f>BN45/BE45*BV45</f>
        <v>0.16858815016806955</v>
      </c>
    </row>
    <row r="46" spans="1:76">
      <c r="A46" s="1">
        <v>51</v>
      </c>
      <c r="B46" s="1" t="s">
        <v>55</v>
      </c>
      <c r="C46" s="14">
        <v>38.520000000000003</v>
      </c>
      <c r="D46" s="14">
        <v>0</v>
      </c>
      <c r="E46" s="14">
        <v>0</v>
      </c>
      <c r="F46" s="14">
        <v>0</v>
      </c>
      <c r="G46" s="14">
        <v>27.37</v>
      </c>
      <c r="H46" s="14">
        <v>21.62</v>
      </c>
      <c r="I46" s="14">
        <v>5.92</v>
      </c>
      <c r="J46" s="14">
        <v>6.66</v>
      </c>
      <c r="K46" s="14">
        <v>0</v>
      </c>
      <c r="L46" s="14">
        <v>0.23169999999999999</v>
      </c>
      <c r="M46" s="14">
        <v>0</v>
      </c>
      <c r="N46" s="6">
        <f>SUM(C46:M46)</f>
        <v>100.32170000000001</v>
      </c>
      <c r="O46" s="1">
        <v>12</v>
      </c>
      <c r="P46" s="6">
        <f>C46/'[1]at-wt-ox'!A$2*garnet!C$1</f>
        <v>1.2821985110919161</v>
      </c>
      <c r="Q46" s="6">
        <f>D46/'[1]at-wt-ox'!B$2*garnet!D$1</f>
        <v>0</v>
      </c>
      <c r="R46" s="6">
        <f>E46/'[1]at-wt-ox'!C$2*garnet!E$1</f>
        <v>0</v>
      </c>
      <c r="S46" s="6">
        <f>F46/'[1]at-wt-ox'!D$2*garnet!F$1</f>
        <v>0</v>
      </c>
      <c r="T46" s="6">
        <f>G46/'[1]at-wt-ox'!E$2*garnet!G$1</f>
        <v>0.38096219051171704</v>
      </c>
      <c r="U46" s="6">
        <f>H46/'[1]at-wt-ox'!F$2*garnet!H$1</f>
        <v>0.63612432964696386</v>
      </c>
      <c r="V46" s="6">
        <f>I46/'[1]at-wt-ox'!G$2*garnet!I$1</f>
        <v>0.14688222625817529</v>
      </c>
      <c r="W46" s="6">
        <f>J46/'[1]at-wt-ox'!H$2*garnet!J$1</f>
        <v>0.1187644220309786</v>
      </c>
      <c r="X46" s="6">
        <f>K46/'[1]at-wt-ox'!I$2*garnet!K$1</f>
        <v>0</v>
      </c>
      <c r="Y46" s="6">
        <f>L46/'[1]at-wt-ox'!J$2*garnet!L$1</f>
        <v>3.2662601110274693E-3</v>
      </c>
      <c r="Z46" s="6">
        <f>M46/'[1]at-wt-ox'!K$2*garnet!M$1</f>
        <v>0</v>
      </c>
      <c r="AA46" s="6">
        <f>SUM(P46:Z46)</f>
        <v>2.5681979396507786</v>
      </c>
      <c r="AB46" s="6">
        <f>O46/AA46</f>
        <v>4.6725370403621422</v>
      </c>
      <c r="AC46" s="6">
        <f>P46*$AB46*AC$1</f>
        <v>2.9955600180870836</v>
      </c>
      <c r="AD46" s="6">
        <f>Q46*$AB46*AD$1</f>
        <v>0</v>
      </c>
      <c r="AE46" s="6">
        <f>R46*$AB46*AE$1</f>
        <v>0</v>
      </c>
      <c r="AF46" s="6">
        <f>S46*$AB46*AF$1</f>
        <v>0</v>
      </c>
      <c r="AG46" s="6">
        <f>T46*$AB46*AG$1</f>
        <v>1.7800599461434969</v>
      </c>
      <c r="AH46" s="6">
        <f>U46*$AB46*AH$1</f>
        <v>1.9815429950339842</v>
      </c>
      <c r="AI46" s="6">
        <f>V46*$AB46*AI$1</f>
        <v>0.68631264276217696</v>
      </c>
      <c r="AJ46" s="6">
        <f>W46*$AB46*AJ$1</f>
        <v>0.55493116101694917</v>
      </c>
      <c r="AK46" s="6">
        <f>X46*$AB46*AK$1</f>
        <v>0</v>
      </c>
      <c r="AL46" s="6">
        <f>Y46*$AB46*AL$1</f>
        <v>1.5261721352233214E-2</v>
      </c>
      <c r="AM46" s="6">
        <f>Z46*$AB46*AM$1</f>
        <v>0</v>
      </c>
      <c r="AN46" s="6">
        <f>SUM(AC46:AM46)</f>
        <v>8.0136684843959234</v>
      </c>
      <c r="AO46" s="6">
        <f>AN46*24/8-24</f>
        <v>4.1005453187771934E-2</v>
      </c>
      <c r="AP46" s="6">
        <f>AG46-AO46</f>
        <v>1.739054492955725</v>
      </c>
      <c r="AQ46" s="6">
        <f>AC46/$AN46*8</f>
        <v>2.9904506520777456</v>
      </c>
      <c r="AR46" s="6">
        <f>AD46/$AN46*8</f>
        <v>0</v>
      </c>
      <c r="AS46" s="6">
        <f>AE46/$AN46*8</f>
        <v>0</v>
      </c>
      <c r="AT46" s="6">
        <f>AF46/$AN46*8</f>
        <v>0</v>
      </c>
      <c r="AU46" s="6">
        <f>AG46/$AN46*8</f>
        <v>1.7770237933945972</v>
      </c>
      <c r="AV46" s="6">
        <f>AH46/$AN46*8</f>
        <v>1.9781631834582731</v>
      </c>
      <c r="AW46" s="6">
        <f>AI46/$AN46*8</f>
        <v>0.68514203610848445</v>
      </c>
      <c r="AX46" s="6">
        <f>AJ46/$AN46*8</f>
        <v>0.5539846447079777</v>
      </c>
      <c r="AY46" s="6">
        <f>AK46/$AN46*8</f>
        <v>0</v>
      </c>
      <c r="AZ46" s="6">
        <f>AL46/$AN46*8</f>
        <v>1.5235690252922814E-2</v>
      </c>
      <c r="BA46" s="6">
        <f>AM46/$AN46*8</f>
        <v>0</v>
      </c>
      <c r="BB46" s="4">
        <f>AQ46</f>
        <v>2.9904506520777456</v>
      </c>
      <c r="BC46" s="4">
        <f>IF(3-BB46&gt;AV46,AV46,3-BB46)</f>
        <v>9.5493479222543698E-3</v>
      </c>
      <c r="BD46" s="6">
        <f>SUM(BB46:BC46)</f>
        <v>3</v>
      </c>
      <c r="BE46" s="6">
        <f>AV46-BC46</f>
        <v>1.9686138355360188</v>
      </c>
      <c r="BF46" s="6">
        <f>AY46</f>
        <v>0</v>
      </c>
      <c r="BG46" s="6">
        <f>IF(2-(BE46+AY46+AT46)&gt;AO46,AO46,2-(BE46+AY46+AT46))</f>
        <v>3.1386164463981236E-2</v>
      </c>
      <c r="BH46" s="6">
        <f>AT46</f>
        <v>0</v>
      </c>
      <c r="BI46" s="6">
        <f>SUM(BE46:BH46)</f>
        <v>2</v>
      </c>
      <c r="BJ46" s="6">
        <f>AI46/AN46*8</f>
        <v>0.68514203610848445</v>
      </c>
      <c r="BK46" s="6">
        <f>AJ46/AN46*8</f>
        <v>0.5539846447079777</v>
      </c>
      <c r="BL46" s="6">
        <f>AL46/AN46*8</f>
        <v>1.5235690252922814E-2</v>
      </c>
      <c r="BM46" s="6">
        <f>AP46/AN46*8</f>
        <v>1.7360882810083615</v>
      </c>
      <c r="BN46" s="6">
        <f>AO46-BG46</f>
        <v>9.6192887237906977E-3</v>
      </c>
      <c r="BO46" s="6">
        <f>AE46/AN46*8</f>
        <v>0</v>
      </c>
      <c r="BP46" s="6">
        <f>AD46/AN46*8</f>
        <v>0</v>
      </c>
      <c r="BQ46" s="6">
        <f>SUM(BJ46:BP46)</f>
        <v>3.000069940801537</v>
      </c>
      <c r="BS46" s="4">
        <f>BJ46/(BJ46+BM46+BK46+BL46)*100</f>
        <v>22.910996228359494</v>
      </c>
      <c r="BT46" s="4">
        <f>BM46/(BJ46+BM46+BK46+BL46)*100</f>
        <v>58.054403265345243</v>
      </c>
      <c r="BU46" s="4">
        <f>BL46/(BJ46+BM46+BK46+BL46)*100</f>
        <v>0.50947806954571051</v>
      </c>
      <c r="BV46" s="6">
        <f>BK46/(BK46+BL46+BJ46+BM46)*100</f>
        <v>18.525122436749545</v>
      </c>
      <c r="BW46" s="6">
        <f>BT46+BU46</f>
        <v>58.563881334890951</v>
      </c>
      <c r="BX46" s="15">
        <f>BN46/BE46*BV46</f>
        <v>9.051978511272965E-2</v>
      </c>
    </row>
    <row r="47" spans="1:76">
      <c r="A47" s="1">
        <v>36</v>
      </c>
      <c r="B47" s="1" t="s">
        <v>56</v>
      </c>
      <c r="C47" s="14">
        <v>38.33</v>
      </c>
      <c r="D47" s="14">
        <v>0</v>
      </c>
      <c r="E47" s="14">
        <v>0</v>
      </c>
      <c r="F47" s="14">
        <v>0</v>
      </c>
      <c r="G47" s="14">
        <v>25.81</v>
      </c>
      <c r="H47" s="14">
        <v>21.93</v>
      </c>
      <c r="I47" s="14">
        <v>7.14</v>
      </c>
      <c r="J47" s="14">
        <v>5.81</v>
      </c>
      <c r="K47" s="14">
        <v>0</v>
      </c>
      <c r="L47" s="14">
        <v>0.5232</v>
      </c>
      <c r="M47" s="14">
        <v>0</v>
      </c>
      <c r="N47" s="6">
        <f>SUM(C47:M47)</f>
        <v>99.543199999999999</v>
      </c>
      <c r="O47" s="1">
        <v>12</v>
      </c>
      <c r="P47" s="6">
        <f>C47/'[1]at-wt-ox'!A$2*garnet!C$1</f>
        <v>1.2758740636072983</v>
      </c>
      <c r="Q47" s="6">
        <f>D47/'[1]at-wt-ox'!B$2*garnet!D$1</f>
        <v>0</v>
      </c>
      <c r="R47" s="6">
        <f>E47/'[1]at-wt-ox'!C$2*garnet!E$1</f>
        <v>0</v>
      </c>
      <c r="S47" s="6">
        <f>F47/'[1]at-wt-ox'!D$2*garnet!F$1</f>
        <v>0</v>
      </c>
      <c r="T47" s="6">
        <f>G47/'[1]at-wt-ox'!E$2*garnet!G$1</f>
        <v>0.35924859835978867</v>
      </c>
      <c r="U47" s="6">
        <f>H47/'[1]at-wt-ox'!F$2*garnet!H$1</f>
        <v>0.64524544630702674</v>
      </c>
      <c r="V47" s="6">
        <f>I47/'[1]at-wt-ox'!G$2*garnet!I$1</f>
        <v>0.177151874237056</v>
      </c>
      <c r="W47" s="6">
        <f>J47/'[1]at-wt-ox'!H$2*garnet!J$1</f>
        <v>0.10360680060059844</v>
      </c>
      <c r="X47" s="6">
        <f>K47/'[1]at-wt-ox'!I$2*garnet!K$1</f>
        <v>0</v>
      </c>
      <c r="Y47" s="6">
        <f>L47/'[1]at-wt-ox'!J$2*garnet!L$1</f>
        <v>7.3755170051341048E-3</v>
      </c>
      <c r="Z47" s="6">
        <f>M47/'[1]at-wt-ox'!K$2*garnet!M$1</f>
        <v>0</v>
      </c>
      <c r="AA47" s="6">
        <f>SUM(P47:Z47)</f>
        <v>2.5685023001169016</v>
      </c>
      <c r="AB47" s="6">
        <f>O47/AA47</f>
        <v>4.6719833575597098</v>
      </c>
      <c r="AC47" s="6">
        <f>P47*$AB47*AC$1</f>
        <v>2.9804311957576881</v>
      </c>
      <c r="AD47" s="6">
        <f>Q47*$AB47*AD$1</f>
        <v>0</v>
      </c>
      <c r="AE47" s="6">
        <f>R47*$AB47*AE$1</f>
        <v>0</v>
      </c>
      <c r="AF47" s="6">
        <f>S47*$AB47*AF$1</f>
        <v>0</v>
      </c>
      <c r="AG47" s="6">
        <f>T47*$AB47*AG$1</f>
        <v>1.6784034727635853</v>
      </c>
      <c r="AH47" s="6">
        <f>U47*$AB47*AH$1</f>
        <v>2.0097173244584106</v>
      </c>
      <c r="AI47" s="6">
        <f>V47*$AB47*AI$1</f>
        <v>0.82765060819603631</v>
      </c>
      <c r="AJ47" s="6">
        <f>W47*$AB47*AJ$1</f>
        <v>0.48404924813600331</v>
      </c>
      <c r="AK47" s="6">
        <f>X47*$AB47*AK$1</f>
        <v>0</v>
      </c>
      <c r="AL47" s="6">
        <f>Y47*$AB47*AL$1</f>
        <v>3.4458292701385174E-2</v>
      </c>
      <c r="AM47" s="6">
        <f>Z47*$AB47*AM$1</f>
        <v>0</v>
      </c>
      <c r="AN47" s="6">
        <f>SUM(AC47:AM47)</f>
        <v>8.0147101420131079</v>
      </c>
      <c r="AO47" s="6">
        <f>AN47*24/8-24</f>
        <v>4.4130426039323822E-2</v>
      </c>
      <c r="AP47" s="6">
        <f>AG47-AO47</f>
        <v>1.6342730467242614</v>
      </c>
      <c r="AQ47" s="6">
        <f>AC47/$AN47*8</f>
        <v>2.9749609335307277</v>
      </c>
      <c r="AR47" s="6">
        <f>AD47/$AN47*8</f>
        <v>0</v>
      </c>
      <c r="AS47" s="6">
        <f>AE47/$AN47*8</f>
        <v>0</v>
      </c>
      <c r="AT47" s="6">
        <f>AF47/$AN47*8</f>
        <v>0</v>
      </c>
      <c r="AU47" s="6">
        <f>AG47/$AN47*8</f>
        <v>1.6753229429624859</v>
      </c>
      <c r="AV47" s="6">
        <f>AH47/$AN47*8</f>
        <v>2.006028703569426</v>
      </c>
      <c r="AW47" s="6">
        <f>AI47/$AN47*8</f>
        <v>0.82613154415403456</v>
      </c>
      <c r="AX47" s="6">
        <f>AJ47/$AN47*8</f>
        <v>0.48316082758738066</v>
      </c>
      <c r="AY47" s="6">
        <f>AK47/$AN47*8</f>
        <v>0</v>
      </c>
      <c r="AZ47" s="6">
        <f>AL47/$AN47*8</f>
        <v>3.4395048195946416E-2</v>
      </c>
      <c r="BA47" s="6">
        <f>AM47/$AN47*8</f>
        <v>0</v>
      </c>
      <c r="BB47" s="4">
        <f>AQ47</f>
        <v>2.9749609335307277</v>
      </c>
      <c r="BC47" s="4">
        <f>IF(3-BB47&gt;AV47,AV47,3-BB47)</f>
        <v>2.5039066469272342E-2</v>
      </c>
      <c r="BD47" s="6">
        <f>SUM(BB47:BC47)</f>
        <v>3</v>
      </c>
      <c r="BE47" s="6">
        <f>AV47-BC47</f>
        <v>1.9809896371001536</v>
      </c>
      <c r="BF47" s="6">
        <f>AY47</f>
        <v>0</v>
      </c>
      <c r="BG47" s="6">
        <f>IF(2-(BE47+AY47+AT47)&gt;AO47,AO47,2-(BE47+AY47+AT47))</f>
        <v>1.9010362899846367E-2</v>
      </c>
      <c r="BH47" s="6">
        <f>AT47</f>
        <v>0</v>
      </c>
      <c r="BI47" s="6">
        <f>SUM(BE47:BH47)</f>
        <v>2</v>
      </c>
      <c r="BJ47" s="6">
        <f>AI47/AN47*8</f>
        <v>0.82613154415403456</v>
      </c>
      <c r="BK47" s="6">
        <f>AJ47/AN47*8</f>
        <v>0.48316082758738066</v>
      </c>
      <c r="BL47" s="6">
        <f>AL47/AN47*8</f>
        <v>3.4395048195946416E-2</v>
      </c>
      <c r="BM47" s="6">
        <f>AP47/AN47*8</f>
        <v>1.631273513593364</v>
      </c>
      <c r="BN47" s="6">
        <f>AO47-BG47</f>
        <v>2.5120063139477455E-2</v>
      </c>
      <c r="BO47" s="6">
        <f>AE47/AN47*8</f>
        <v>0</v>
      </c>
      <c r="BP47" s="6">
        <f>AD47/AN47*8</f>
        <v>0</v>
      </c>
      <c r="BQ47" s="6">
        <f>SUM(BJ47:BP47)</f>
        <v>3.0000809966702033</v>
      </c>
      <c r="BS47" s="4">
        <f>BJ47/(BJ47+BM47+BK47+BL47)*100</f>
        <v>27.769492192072924</v>
      </c>
      <c r="BT47" s="4">
        <f>BM47/(BJ47+BM47+BK47+BL47)*100</f>
        <v>54.833443196087472</v>
      </c>
      <c r="BU47" s="4">
        <f>BL47/(BJ47+BM47+BK47+BL47)*100</f>
        <v>1.1561512559133302</v>
      </c>
      <c r="BV47" s="6">
        <f>BK47/(BK47+BL47+BJ47+BM47)*100</f>
        <v>16.240913355926274</v>
      </c>
      <c r="BW47" s="6">
        <f>BT47+BU47</f>
        <v>55.989594452000802</v>
      </c>
      <c r="BX47" s="15">
        <f>BN47/BE47*BV47</f>
        <v>0.2059439187884175</v>
      </c>
    </row>
    <row r="48" spans="1:76">
      <c r="A48" s="1">
        <v>11</v>
      </c>
      <c r="B48" s="1" t="s">
        <v>57</v>
      </c>
      <c r="C48" s="14">
        <v>38.950000000000003</v>
      </c>
      <c r="D48" s="14">
        <v>4.6899999999999997E-2</v>
      </c>
      <c r="E48" s="14">
        <v>0</v>
      </c>
      <c r="F48" s="14">
        <v>0</v>
      </c>
      <c r="G48" s="14">
        <v>24.87</v>
      </c>
      <c r="H48" s="14">
        <v>22.16</v>
      </c>
      <c r="I48" s="14">
        <v>8.42</v>
      </c>
      <c r="J48" s="14">
        <v>5.09</v>
      </c>
      <c r="K48" s="14">
        <v>0</v>
      </c>
      <c r="L48" s="14">
        <v>0.93759999999999999</v>
      </c>
      <c r="M48" s="14">
        <v>0</v>
      </c>
      <c r="N48" s="6">
        <f>SUM(C48:M48)</f>
        <v>100.47450000000001</v>
      </c>
      <c r="O48" s="1">
        <v>12</v>
      </c>
      <c r="P48" s="6">
        <f>C48/'[1]at-wt-ox'!A$2*garnet!C$1</f>
        <v>1.2965117343465764</v>
      </c>
      <c r="Q48" s="6">
        <f>D48/'[1]at-wt-ox'!B$2*garnet!D$1</f>
        <v>7.5670864974457447E-4</v>
      </c>
      <c r="R48" s="6">
        <f>E48/'[1]at-wt-ox'!C$2*garnet!E$1</f>
        <v>0</v>
      </c>
      <c r="S48" s="6">
        <f>F48/'[1]at-wt-ox'!D$2*garnet!F$1</f>
        <v>0</v>
      </c>
      <c r="T48" s="6">
        <f>G48/'[1]at-wt-ox'!E$2*garnet!G$1</f>
        <v>0.34616476719131906</v>
      </c>
      <c r="U48" s="6">
        <f>H48/'[1]at-wt-ox'!F$2*garnet!H$1</f>
        <v>0.65201272640965391</v>
      </c>
      <c r="V48" s="6">
        <f>I48/'[1]at-wt-ox'!G$2*garnet!I$1</f>
        <v>0.20891019342801281</v>
      </c>
      <c r="W48" s="6">
        <f>J48/'[1]at-wt-ox'!H$2*garnet!J$1</f>
        <v>9.0767403624276433E-2</v>
      </c>
      <c r="X48" s="6">
        <f>K48/'[1]at-wt-ox'!I$2*garnet!K$1</f>
        <v>0</v>
      </c>
      <c r="Y48" s="6">
        <f>L48/'[1]at-wt-ox'!J$2*garnet!L$1</f>
        <v>1.3217287354766315E-2</v>
      </c>
      <c r="Z48" s="6">
        <f>M48/'[1]at-wt-ox'!K$2*garnet!M$1</f>
        <v>0</v>
      </c>
      <c r="AA48" s="6">
        <f>SUM(P48:Z48)</f>
        <v>2.6083408210043491</v>
      </c>
      <c r="AB48" s="6">
        <f>O48/AA48</f>
        <v>4.6006257707454683</v>
      </c>
      <c r="AC48" s="6">
        <f>P48*$AB48*AC$1</f>
        <v>2.9823826485543812</v>
      </c>
      <c r="AD48" s="6">
        <f>Q48*$AB48*AD$1</f>
        <v>6.9626666299217911E-3</v>
      </c>
      <c r="AE48" s="6">
        <f>R48*$AB48*AE$1</f>
        <v>0</v>
      </c>
      <c r="AF48" s="6">
        <f>S48*$AB48*AF$1</f>
        <v>0</v>
      </c>
      <c r="AG48" s="6">
        <f>T48*$AB48*AG$1</f>
        <v>1.5925745488644878</v>
      </c>
      <c r="AH48" s="6">
        <f>U48*$AB48*AH$1</f>
        <v>1.9997777013161786</v>
      </c>
      <c r="AI48" s="6">
        <f>V48*$AB48*AI$1</f>
        <v>0.96111761965633635</v>
      </c>
      <c r="AJ48" s="6">
        <f>W48*$AB48*AJ$1</f>
        <v>0.41758685625750175</v>
      </c>
      <c r="AK48" s="6">
        <f>X48*$AB48*AK$1</f>
        <v>0</v>
      </c>
      <c r="AL48" s="6">
        <f>Y48*$AB48*AL$1</f>
        <v>6.0807792823686112E-2</v>
      </c>
      <c r="AM48" s="6">
        <f>Z48*$AB48*AM$1</f>
        <v>0</v>
      </c>
      <c r="AN48" s="6">
        <f>SUM(AC48:AM48)</f>
        <v>8.0212098341024927</v>
      </c>
      <c r="AO48" s="6">
        <f>AN48*24/8-24</f>
        <v>6.3629502307477992E-2</v>
      </c>
      <c r="AP48" s="6">
        <f>AG48-AO48</f>
        <v>1.5289450465570098</v>
      </c>
      <c r="AQ48" s="6">
        <f>AC48/$AN48*8</f>
        <v>2.9744965761894546</v>
      </c>
      <c r="AR48" s="6">
        <f>AD48/$AN48*8</f>
        <v>6.944255815694772E-3</v>
      </c>
      <c r="AS48" s="6">
        <f>AE48/$AN48*8</f>
        <v>0</v>
      </c>
      <c r="AT48" s="6">
        <f>AF48/$AN48*8</f>
        <v>0</v>
      </c>
      <c r="AU48" s="6">
        <f>AG48/$AN48*8</f>
        <v>1.5883634332502747</v>
      </c>
      <c r="AV48" s="6">
        <f>AH48/$AN48*8</f>
        <v>1.9944898514576135</v>
      </c>
      <c r="AW48" s="6">
        <f>AI48/$AN48*8</f>
        <v>0.95857621434622653</v>
      </c>
      <c r="AX48" s="6">
        <f>AJ48/$AN48*8</f>
        <v>0.41648266522799554</v>
      </c>
      <c r="AY48" s="6">
        <f>AK48/$AN48*8</f>
        <v>0</v>
      </c>
      <c r="AZ48" s="6">
        <f>AL48/$AN48*8</f>
        <v>6.0647003712741052E-2</v>
      </c>
      <c r="BA48" s="6">
        <f>AM48/$AN48*8</f>
        <v>0</v>
      </c>
      <c r="BB48" s="4">
        <f>AQ48</f>
        <v>2.9744965761894546</v>
      </c>
      <c r="BC48" s="4">
        <f>IF(3-BB48&gt;AV48,AV48,3-BB48)</f>
        <v>2.5503423810545378E-2</v>
      </c>
      <c r="BD48" s="6">
        <f>SUM(BB48:BC48)</f>
        <v>3</v>
      </c>
      <c r="BE48" s="6">
        <f>AV48-BC48</f>
        <v>1.9689864276470681</v>
      </c>
      <c r="BF48" s="6">
        <f>AY48</f>
        <v>0</v>
      </c>
      <c r="BG48" s="6">
        <f>IF(2-(BE48+AY48+AT48)&gt;AO48,AO48,2-(BE48+AY48+AT48))</f>
        <v>3.1013572352931895E-2</v>
      </c>
      <c r="BH48" s="6">
        <f>AT48</f>
        <v>0</v>
      </c>
      <c r="BI48" s="6">
        <f>SUM(BE48:BH48)</f>
        <v>2</v>
      </c>
      <c r="BJ48" s="6">
        <f>AI48/AN48*8</f>
        <v>0.95857621434622653</v>
      </c>
      <c r="BK48" s="6">
        <f>AJ48/AN48*8</f>
        <v>0.41648266522799554</v>
      </c>
      <c r="BL48" s="6">
        <f>AL48/AN48*8</f>
        <v>6.0647003712741052E-2</v>
      </c>
      <c r="BM48" s="6">
        <f>AP48/AN48*8</f>
        <v>1.5249021812710986</v>
      </c>
      <c r="BN48" s="6">
        <f>AO48-BG48</f>
        <v>3.2615929954546097E-2</v>
      </c>
      <c r="BO48" s="6">
        <f>AE48/AN48*8</f>
        <v>0</v>
      </c>
      <c r="BP48" s="6">
        <f>AD48/AN48*8</f>
        <v>6.944255815694772E-3</v>
      </c>
      <c r="BQ48" s="6">
        <f>SUM(BJ48:BP48)</f>
        <v>3.0001682503283025</v>
      </c>
      <c r="BS48" s="4">
        <f>BJ48/(BJ48+BM48+BK48+BL48)*100</f>
        <v>32.377680309038674</v>
      </c>
      <c r="BT48" s="4">
        <f>BM48/(BJ48+BM48+BK48+BL48)*100</f>
        <v>51.506384770276071</v>
      </c>
      <c r="BU48" s="4">
        <f>BL48/(BJ48+BM48+BK48+BL48)*100</f>
        <v>2.0484644502173914</v>
      </c>
      <c r="BV48" s="6">
        <f>BK48/(BK48+BL48+BJ48+BM48)*100</f>
        <v>14.067470470467866</v>
      </c>
      <c r="BW48" s="6">
        <f>BT48+BU48</f>
        <v>53.554849220493466</v>
      </c>
      <c r="BX48" s="15">
        <f>BN48/BE48*BV48</f>
        <v>0.23302528908272779</v>
      </c>
    </row>
    <row r="49" spans="1:77">
      <c r="A49" s="1">
        <v>12</v>
      </c>
      <c r="B49" s="1" t="s">
        <v>58</v>
      </c>
      <c r="C49" s="14">
        <v>38.729999999999997</v>
      </c>
      <c r="D49" s="14">
        <v>0</v>
      </c>
      <c r="E49" s="14">
        <v>0</v>
      </c>
      <c r="F49" s="14">
        <v>0</v>
      </c>
      <c r="G49" s="14">
        <v>25.53</v>
      </c>
      <c r="H49" s="14">
        <v>22.32</v>
      </c>
      <c r="I49" s="14">
        <v>8.4600000000000009</v>
      </c>
      <c r="J49" s="14">
        <v>4.5599999999999996</v>
      </c>
      <c r="K49" s="14">
        <v>0</v>
      </c>
      <c r="L49" s="14">
        <v>0.75049999999999994</v>
      </c>
      <c r="M49" s="14">
        <v>0</v>
      </c>
      <c r="N49" s="6">
        <f>SUM(C49:M49)</f>
        <v>100.3505</v>
      </c>
      <c r="O49" s="1">
        <v>12</v>
      </c>
      <c r="P49" s="6">
        <f>C49/'[1]at-wt-ox'!A$2*garnet!C$1</f>
        <v>1.2891886898907035</v>
      </c>
      <c r="Q49" s="6">
        <f>D49/'[1]at-wt-ox'!B$2*garnet!D$1</f>
        <v>0</v>
      </c>
      <c r="R49" s="6">
        <f>E49/'[1]at-wt-ox'!C$2*garnet!E$1</f>
        <v>0</v>
      </c>
      <c r="S49" s="6">
        <f>F49/'[1]at-wt-ox'!D$2*garnet!F$1</f>
        <v>0</v>
      </c>
      <c r="T49" s="6">
        <f>G49/'[1]at-wt-ox'!E$2*garnet!G$1</f>
        <v>0.35535128694790413</v>
      </c>
      <c r="U49" s="6">
        <f>H49/'[1]at-wt-ox'!F$2*garnet!H$1</f>
        <v>0.65672039952452499</v>
      </c>
      <c r="V49" s="6">
        <f>I49/'[1]at-wt-ox'!G$2*garnet!I$1</f>
        <v>0.20990264090273023</v>
      </c>
      <c r="W49" s="6">
        <f>J49/'[1]at-wt-ox'!H$2*garnet!J$1</f>
        <v>8.1316180850039402E-2</v>
      </c>
      <c r="X49" s="6">
        <f>K49/'[1]at-wt-ox'!I$2*garnet!K$1</f>
        <v>0</v>
      </c>
      <c r="Y49" s="6">
        <f>L49/'[1]at-wt-ox'!J$2*garnet!L$1</f>
        <v>1.0579750597005246E-2</v>
      </c>
      <c r="Z49" s="6">
        <f>M49/'[1]at-wt-ox'!K$2*garnet!M$1</f>
        <v>0</v>
      </c>
      <c r="AA49" s="6">
        <f>SUM(P49:Z49)</f>
        <v>2.6030589487129077</v>
      </c>
      <c r="AB49" s="6">
        <f>O49/AA49</f>
        <v>4.6099609100029966</v>
      </c>
      <c r="AC49" s="6">
        <f>P49*$AB49*AC$1</f>
        <v>2.9715547330070593</v>
      </c>
      <c r="AD49" s="6">
        <f>Q49*$AB49*AD$1</f>
        <v>0</v>
      </c>
      <c r="AE49" s="6">
        <f>R49*$AB49*AE$1</f>
        <v>0</v>
      </c>
      <c r="AF49" s="6">
        <f>S49*$AB49*AF$1</f>
        <v>0</v>
      </c>
      <c r="AG49" s="6">
        <f>T49*$AB49*AG$1</f>
        <v>1.6381555421490961</v>
      </c>
      <c r="AH49" s="6">
        <f>U49*$AB49*AH$1</f>
        <v>2.0183035804064069</v>
      </c>
      <c r="AI49" s="6">
        <f>V49*$AB49*AI$1</f>
        <v>0.96764296946798245</v>
      </c>
      <c r="AJ49" s="6">
        <f>W49*$AB49*AJ$1</f>
        <v>0.37486441506941587</v>
      </c>
      <c r="AK49" s="6">
        <f>X49*$AB49*AK$1</f>
        <v>0</v>
      </c>
      <c r="AL49" s="6">
        <f>Y49*$AB49*AL$1</f>
        <v>4.8772236689775053E-2</v>
      </c>
      <c r="AM49" s="6">
        <f>Z49*$AB49*AM$1</f>
        <v>0</v>
      </c>
      <c r="AN49" s="6">
        <f>SUM(AC49:AM49)</f>
        <v>8.0192934767897359</v>
      </c>
      <c r="AO49" s="6">
        <f>AN49*24/8-24</f>
        <v>5.7880430369209535E-2</v>
      </c>
      <c r="AP49" s="6">
        <f>AG49-AO49</f>
        <v>1.5802751117798866</v>
      </c>
      <c r="AQ49" s="6">
        <f>AC49/$AN49*8</f>
        <v>2.9644055218656242</v>
      </c>
      <c r="AR49" s="6">
        <f>AD49/$AN49*8</f>
        <v>0</v>
      </c>
      <c r="AS49" s="6">
        <f>AE49/$AN49*8</f>
        <v>0</v>
      </c>
      <c r="AT49" s="6">
        <f>AF49/$AN49*8</f>
        <v>0</v>
      </c>
      <c r="AU49" s="6">
        <f>AG49/$AN49*8</f>
        <v>1.6342143326121328</v>
      </c>
      <c r="AV49" s="6">
        <f>AH49/$AN49*8</f>
        <v>2.0134477794064916</v>
      </c>
      <c r="AW49" s="6">
        <f>AI49/$AN49*8</f>
        <v>0.96531493430800031</v>
      </c>
      <c r="AX49" s="6">
        <f>AJ49/$AN49*8</f>
        <v>0.37396253538233715</v>
      </c>
      <c r="AY49" s="6">
        <f>AK49/$AN49*8</f>
        <v>0</v>
      </c>
      <c r="AZ49" s="6">
        <f>AL49/$AN49*8</f>
        <v>4.8654896425413714E-2</v>
      </c>
      <c r="BA49" s="6">
        <f>AM49/$AN49*8</f>
        <v>0</v>
      </c>
      <c r="BB49" s="4">
        <f>AQ49</f>
        <v>2.9644055218656242</v>
      </c>
      <c r="BC49" s="4">
        <f>IF(3-BB49&gt;AV49,AV49,3-BB49)</f>
        <v>3.5594478134375773E-2</v>
      </c>
      <c r="BD49" s="6">
        <f>SUM(BB49:BC49)</f>
        <v>3</v>
      </c>
      <c r="BE49" s="6">
        <f>AV49-BC49</f>
        <v>1.9778533012721158</v>
      </c>
      <c r="BF49" s="6">
        <f>AY49</f>
        <v>0</v>
      </c>
      <c r="BG49" s="6">
        <f>IF(2-(BE49+AY49+AT49)&gt;AO49,AO49,2-(BE49+AY49+AT49))</f>
        <v>2.2146698727884218E-2</v>
      </c>
      <c r="BH49" s="6">
        <f>AT49</f>
        <v>0</v>
      </c>
      <c r="BI49" s="6">
        <f>SUM(BE49:BH49)</f>
        <v>2</v>
      </c>
      <c r="BJ49" s="6">
        <f>AI49/AN49*8</f>
        <v>0.96531493430800031</v>
      </c>
      <c r="BK49" s="6">
        <f>AJ49/AN49*8</f>
        <v>0.37396253538233715</v>
      </c>
      <c r="BL49" s="6">
        <f>AL49/AN49*8</f>
        <v>4.8654896425413714E-2</v>
      </c>
      <c r="BM49" s="6">
        <f>AP49/AN49*8</f>
        <v>1.5764731557498739</v>
      </c>
      <c r="BN49" s="6">
        <f>AO49-BG49</f>
        <v>3.5733731641325317E-2</v>
      </c>
      <c r="BO49" s="6">
        <f>AE49/AN49*8</f>
        <v>0</v>
      </c>
      <c r="BP49" s="6">
        <f>AD49/AN49*8</f>
        <v>0</v>
      </c>
      <c r="BQ49" s="6">
        <f>SUM(BJ49:BP49)</f>
        <v>3.00013925350695</v>
      </c>
      <c r="BS49" s="4">
        <f>BJ49/(BJ49+BM49+BK49+BL49)*100</f>
        <v>32.563525036901389</v>
      </c>
      <c r="BT49" s="4">
        <f>BM49/(BJ49+BM49+BK49+BL49)*100</f>
        <v>53.180077560971917</v>
      </c>
      <c r="BU49" s="4">
        <f>BL49/(BJ49+BM49+BK49+BL49)*100</f>
        <v>1.6413036632988436</v>
      </c>
      <c r="BV49" s="6">
        <f>BK49/(BK49+BL49+BJ49+BM49)*100</f>
        <v>12.615093738827838</v>
      </c>
      <c r="BW49" s="6">
        <f>BT49+BU49</f>
        <v>54.821381224270759</v>
      </c>
      <c r="BX49" s="15">
        <f>BN49/BE49*BV49</f>
        <v>0.22791598042357425</v>
      </c>
    </row>
    <row r="50" spans="1:77">
      <c r="A50" s="1">
        <v>13</v>
      </c>
      <c r="B50" s="1" t="s">
        <v>59</v>
      </c>
      <c r="C50" s="14">
        <v>38.44</v>
      </c>
      <c r="D50" s="14">
        <v>0</v>
      </c>
      <c r="E50" s="14">
        <v>0</v>
      </c>
      <c r="F50" s="14">
        <v>0</v>
      </c>
      <c r="G50" s="14">
        <v>25.73</v>
      </c>
      <c r="H50" s="14">
        <v>22.26</v>
      </c>
      <c r="I50" s="14">
        <v>8.23</v>
      </c>
      <c r="J50" s="14">
        <v>4.59</v>
      </c>
      <c r="K50" s="14">
        <v>0</v>
      </c>
      <c r="L50" s="14">
        <v>0.94</v>
      </c>
      <c r="M50" s="14">
        <v>0</v>
      </c>
      <c r="N50" s="6">
        <f>SUM(C50:M50)</f>
        <v>100.19000000000001</v>
      </c>
      <c r="O50" s="1">
        <v>12</v>
      </c>
      <c r="P50" s="6">
        <f>C50/'[1]at-wt-ox'!A$2*garnet!C$1</f>
        <v>1.2795355858352349</v>
      </c>
      <c r="Q50" s="6">
        <f>D50/'[1]at-wt-ox'!B$2*garnet!D$1</f>
        <v>0</v>
      </c>
      <c r="R50" s="6">
        <f>E50/'[1]at-wt-ox'!C$2*garnet!E$1</f>
        <v>0</v>
      </c>
      <c r="S50" s="6">
        <f>F50/'[1]at-wt-ox'!D$2*garnet!F$1</f>
        <v>0</v>
      </c>
      <c r="T50" s="6">
        <f>G50/'[1]at-wt-ox'!E$2*garnet!G$1</f>
        <v>0.35813508081353596</v>
      </c>
      <c r="U50" s="6">
        <f>H50/'[1]at-wt-ox'!F$2*garnet!H$1</f>
        <v>0.6549550221064484</v>
      </c>
      <c r="V50" s="6">
        <f>I50/'[1]at-wt-ox'!G$2*garnet!I$1</f>
        <v>0.20419606792310518</v>
      </c>
      <c r="W50" s="6">
        <f>J50/'[1]at-wt-ox'!H$2*garnet!J$1</f>
        <v>8.1851155724052813E-2</v>
      </c>
      <c r="X50" s="6">
        <f>K50/'[1]at-wt-ox'!I$2*garnet!K$1</f>
        <v>0</v>
      </c>
      <c r="Y50" s="6">
        <f>L50/'[1]at-wt-ox'!J$2*garnet!L$1</f>
        <v>1.3251120001578857E-2</v>
      </c>
      <c r="Z50" s="6">
        <f>M50/'[1]at-wt-ox'!K$2*garnet!M$1</f>
        <v>0</v>
      </c>
      <c r="AA50" s="6">
        <f>SUM(P50:Z50)</f>
        <v>2.5919240324039556</v>
      </c>
      <c r="AB50" s="6">
        <f>O50/AA50</f>
        <v>4.629765321042318</v>
      </c>
      <c r="AC50" s="6">
        <f>P50*$AB50*AC$1</f>
        <v>2.9619747411697683</v>
      </c>
      <c r="AD50" s="6">
        <f>Q50*$AB50*AD$1</f>
        <v>0</v>
      </c>
      <c r="AE50" s="6">
        <f>R50*$AB50*AE$1</f>
        <v>0</v>
      </c>
      <c r="AF50" s="6">
        <f>S50*$AB50*AF$1</f>
        <v>0</v>
      </c>
      <c r="AG50" s="6">
        <f>T50*$AB50*AG$1</f>
        <v>1.6580813773991967</v>
      </c>
      <c r="AH50" s="6">
        <f>U50*$AB50*AH$1</f>
        <v>2.0215253654606262</v>
      </c>
      <c r="AI50" s="6">
        <f>V50*$AB50*AI$1</f>
        <v>0.94537987396359402</v>
      </c>
      <c r="AJ50" s="6">
        <f>W50*$AB50*AJ$1</f>
        <v>0.37895164225845412</v>
      </c>
      <c r="AK50" s="6">
        <f>X50*$AB50*AK$1</f>
        <v>0</v>
      </c>
      <c r="AL50" s="6">
        <f>Y50*$AB50*AL$1</f>
        <v>6.1349575848280019E-2</v>
      </c>
      <c r="AM50" s="6">
        <f>Z50*$AB50*AM$1</f>
        <v>0</v>
      </c>
      <c r="AN50" s="6">
        <f>SUM(AC50:AM50)</f>
        <v>8.0272625760999201</v>
      </c>
      <c r="AO50" s="6">
        <f>AN50*24/8-24</f>
        <v>8.1787728299758555E-2</v>
      </c>
      <c r="AP50" s="6">
        <f>AG50-AO50</f>
        <v>1.5762936490994381</v>
      </c>
      <c r="AQ50" s="6">
        <f>AC50/$AN50*8</f>
        <v>2.9519151397774324</v>
      </c>
      <c r="AR50" s="6">
        <f>AD50/$AN50*8</f>
        <v>0</v>
      </c>
      <c r="AS50" s="6">
        <f>AE50/$AN50*8</f>
        <v>0</v>
      </c>
      <c r="AT50" s="6">
        <f>AF50/$AN50*8</f>
        <v>0</v>
      </c>
      <c r="AU50" s="6">
        <f>AG50/$AN50*8</f>
        <v>1.6524501215006051</v>
      </c>
      <c r="AV50" s="6">
        <f>AH50/$AN50*8</f>
        <v>2.014659763570652</v>
      </c>
      <c r="AW50" s="6">
        <f>AI50/$AN50*8</f>
        <v>0.94216912926539487</v>
      </c>
      <c r="AX50" s="6">
        <f>AJ50/$AN50*8</f>
        <v>0.37766462842437071</v>
      </c>
      <c r="AY50" s="6">
        <f>AK50/$AN50*8</f>
        <v>0</v>
      </c>
      <c r="AZ50" s="6">
        <f>AL50/$AN50*8</f>
        <v>6.1141217461544127E-2</v>
      </c>
      <c r="BA50" s="6">
        <f>AM50/$AN50*8</f>
        <v>0</v>
      </c>
      <c r="BB50" s="4">
        <f>AQ50</f>
        <v>2.9519151397774324</v>
      </c>
      <c r="BC50" s="4">
        <f>IF(3-BB50&gt;AV50,AV50,3-BB50)</f>
        <v>4.8084860222567638E-2</v>
      </c>
      <c r="BD50" s="6">
        <f>SUM(BB50:BC50)</f>
        <v>3</v>
      </c>
      <c r="BE50" s="6">
        <f>AV50-BC50</f>
        <v>1.9665749033480844</v>
      </c>
      <c r="BF50" s="6">
        <f>AY50</f>
        <v>0</v>
      </c>
      <c r="BG50" s="6">
        <f>IF(2-(BE50+AY50+AT50)&gt;AO50,AO50,2-(BE50+AY50+AT50))</f>
        <v>3.342509665191562E-2</v>
      </c>
      <c r="BH50" s="6">
        <f>AT50</f>
        <v>0</v>
      </c>
      <c r="BI50" s="6">
        <f>SUM(BE50:BH50)</f>
        <v>2</v>
      </c>
      <c r="BJ50" s="6">
        <f>AI50/AN50*8</f>
        <v>0.94216912926539487</v>
      </c>
      <c r="BK50" s="6">
        <f>AJ50/AN50*8</f>
        <v>0.37766462842437071</v>
      </c>
      <c r="BL50" s="6">
        <f>AL50/AN50*8</f>
        <v>6.1141217461544127E-2</v>
      </c>
      <c r="BM50" s="6">
        <f>AP50/AN50*8</f>
        <v>1.5709401646261205</v>
      </c>
      <c r="BN50" s="6">
        <f>AO50-BG50</f>
        <v>4.8362631647842935E-2</v>
      </c>
      <c r="BO50" s="6">
        <f>AE50/AN50*8</f>
        <v>0</v>
      </c>
      <c r="BP50" s="6">
        <f>AD50/AN50*8</f>
        <v>0</v>
      </c>
      <c r="BQ50" s="6">
        <f>SUM(BJ50:BP50)</f>
        <v>3.0002777714252731</v>
      </c>
      <c r="BS50" s="4">
        <f>BJ50/(BJ50+BM50+BK50+BL50)*100</f>
        <v>31.917215931093228</v>
      </c>
      <c r="BT50" s="4">
        <f>BM50/(BJ50+BM50+BK50+BL50)*100</f>
        <v>53.217660069475002</v>
      </c>
      <c r="BU50" s="4">
        <f>BL50/(BJ50+BM50+BK50+BL50)*100</f>
        <v>2.0712389945652054</v>
      </c>
      <c r="BV50" s="6">
        <f>BK50/(BK50+BL50+BJ50+BM50)*100</f>
        <v>12.793885004866571</v>
      </c>
      <c r="BW50" s="6">
        <f>BT50+BU50</f>
        <v>55.288899064040208</v>
      </c>
      <c r="BX50" s="15">
        <f>BN50/BE50*BV50</f>
        <v>0.31463126412414349</v>
      </c>
    </row>
    <row r="51" spans="1:77">
      <c r="A51" s="1">
        <v>14</v>
      </c>
      <c r="B51" s="1" t="s">
        <v>60</v>
      </c>
      <c r="C51" s="14">
        <v>38.700000000000003</v>
      </c>
      <c r="D51" s="14">
        <v>0</v>
      </c>
      <c r="E51" s="14">
        <v>0</v>
      </c>
      <c r="F51" s="14">
        <v>0</v>
      </c>
      <c r="G51" s="14">
        <v>24.68</v>
      </c>
      <c r="H51" s="14">
        <v>22.46</v>
      </c>
      <c r="I51" s="14">
        <v>9.25</v>
      </c>
      <c r="J51" s="14">
        <v>4.5199999999999996</v>
      </c>
      <c r="K51" s="14">
        <v>0</v>
      </c>
      <c r="L51" s="14">
        <v>0.80100000000000005</v>
      </c>
      <c r="M51" s="14">
        <v>0</v>
      </c>
      <c r="N51" s="6">
        <f>SUM(C51:M51)</f>
        <v>100.411</v>
      </c>
      <c r="O51" s="1">
        <v>12</v>
      </c>
      <c r="P51" s="6">
        <f>C51/'[1]at-wt-ox'!A$2*garnet!C$1</f>
        <v>1.2881900929194483</v>
      </c>
      <c r="Q51" s="6">
        <f>D51/'[1]at-wt-ox'!B$2*garnet!D$1</f>
        <v>0</v>
      </c>
      <c r="R51" s="6">
        <f>E51/'[1]at-wt-ox'!C$2*garnet!E$1</f>
        <v>0</v>
      </c>
      <c r="S51" s="6">
        <f>F51/'[1]at-wt-ox'!D$2*garnet!F$1</f>
        <v>0</v>
      </c>
      <c r="T51" s="6">
        <f>G51/'[1]at-wt-ox'!E$2*garnet!G$1</f>
        <v>0.34352016301896882</v>
      </c>
      <c r="U51" s="6">
        <f>H51/'[1]at-wt-ox'!F$2*garnet!H$1</f>
        <v>0.66083961350003739</v>
      </c>
      <c r="V51" s="6">
        <f>I51/'[1]at-wt-ox'!G$2*garnet!I$1</f>
        <v>0.22950347852839889</v>
      </c>
      <c r="W51" s="6">
        <f>J51/'[1]at-wt-ox'!H$2*garnet!J$1</f>
        <v>8.0602881018021502E-2</v>
      </c>
      <c r="X51" s="6">
        <f>K51/'[1]at-wt-ox'!I$2*garnet!K$1</f>
        <v>0</v>
      </c>
      <c r="Y51" s="6">
        <f>L51/'[1]at-wt-ox'!J$2*garnet!L$1</f>
        <v>1.1291645873685814E-2</v>
      </c>
      <c r="Z51" s="6">
        <f>M51/'[1]at-wt-ox'!K$2*garnet!M$1</f>
        <v>0</v>
      </c>
      <c r="AA51" s="6">
        <f>SUM(P51:Z51)</f>
        <v>2.6139478748585612</v>
      </c>
      <c r="AB51" s="6">
        <f>O51/AA51</f>
        <v>4.5907571896969488</v>
      </c>
      <c r="AC51" s="6">
        <f>P51*$AB51*AC$1</f>
        <v>2.9568839653831689</v>
      </c>
      <c r="AD51" s="6">
        <f>Q51*$AB51*AD$1</f>
        <v>0</v>
      </c>
      <c r="AE51" s="6">
        <f>R51*$AB51*AE$1</f>
        <v>0</v>
      </c>
      <c r="AF51" s="6">
        <f>S51*$AB51*AF$1</f>
        <v>0</v>
      </c>
      <c r="AG51" s="6">
        <f>T51*$AB51*AG$1</f>
        <v>1.5770176581851989</v>
      </c>
      <c r="AH51" s="6">
        <f>U51*$AB51*AH$1</f>
        <v>2.0225028046078997</v>
      </c>
      <c r="AI51" s="6">
        <f>V51*$AB51*AI$1</f>
        <v>1.0535947441147064</v>
      </c>
      <c r="AJ51" s="6">
        <f>W51*$AB51*AJ$1</f>
        <v>0.37002825554376995</v>
      </c>
      <c r="AK51" s="6">
        <f>X51*$AB51*AK$1</f>
        <v>0</v>
      </c>
      <c r="AL51" s="6">
        <f>Y51*$AB51*AL$1</f>
        <v>5.1837204478135036E-2</v>
      </c>
      <c r="AM51" s="6">
        <f>Z51*$AB51*AM$1</f>
        <v>0</v>
      </c>
      <c r="AN51" s="6">
        <f>SUM(AC51:AM51)</f>
        <v>8.0318646323128782</v>
      </c>
      <c r="AO51" s="6">
        <f>AN51*24/8-24</f>
        <v>9.5593896938634515E-2</v>
      </c>
      <c r="AP51" s="6">
        <f>AG51-AO51</f>
        <v>1.4814237612465644</v>
      </c>
      <c r="AQ51" s="6">
        <f>AC51/$AN51*8</f>
        <v>2.9451531874552486</v>
      </c>
      <c r="AR51" s="6">
        <f>AD51/$AN51*8</f>
        <v>0</v>
      </c>
      <c r="AS51" s="6">
        <f>AE51/$AN51*8</f>
        <v>0</v>
      </c>
      <c r="AT51" s="6">
        <f>AF51/$AN51*8</f>
        <v>0</v>
      </c>
      <c r="AU51" s="6">
        <f>AG51/$AN51*8</f>
        <v>1.5707611922050797</v>
      </c>
      <c r="AV51" s="6">
        <f>AH51/$AN51*8</f>
        <v>2.0144789756253592</v>
      </c>
      <c r="AW51" s="6">
        <f>AI51/$AN51*8</f>
        <v>1.049414841854784</v>
      </c>
      <c r="AX51" s="6">
        <f>AJ51/$AN51*8</f>
        <v>0.36856025093362715</v>
      </c>
      <c r="AY51" s="6">
        <f>AK51/$AN51*8</f>
        <v>0</v>
      </c>
      <c r="AZ51" s="6">
        <f>AL51/$AN51*8</f>
        <v>5.1631551925902269E-2</v>
      </c>
      <c r="BA51" s="6">
        <f>AM51/$AN51*8</f>
        <v>0</v>
      </c>
      <c r="BB51" s="4">
        <f>AQ51</f>
        <v>2.9451531874552486</v>
      </c>
      <c r="BC51" s="4">
        <f>IF(3-BB51&gt;AV51,AV51,3-BB51)</f>
        <v>5.4846812544751433E-2</v>
      </c>
      <c r="BD51" s="6">
        <f>SUM(BB51:BC51)</f>
        <v>3</v>
      </c>
      <c r="BE51" s="6">
        <f>AV51-BC51</f>
        <v>1.9596321630806077</v>
      </c>
      <c r="BF51" s="6">
        <f>AY51</f>
        <v>0</v>
      </c>
      <c r="BG51" s="6">
        <f>IF(2-(BE51+AY51+AT51)&gt;AO51,AO51,2-(BE51+AY51+AT51))</f>
        <v>4.0367836919392275E-2</v>
      </c>
      <c r="BH51" s="6">
        <f>AT51</f>
        <v>0</v>
      </c>
      <c r="BI51" s="6">
        <f>SUM(BE51:BH51)</f>
        <v>2</v>
      </c>
      <c r="BJ51" s="6">
        <f>AI51/AN51*8</f>
        <v>1.049414841854784</v>
      </c>
      <c r="BK51" s="6">
        <f>AJ51/AN51*8</f>
        <v>0.36856025093362715</v>
      </c>
      <c r="BL51" s="6">
        <f>AL51/AN51*8</f>
        <v>5.1631551925902269E-2</v>
      </c>
      <c r="BM51" s="6">
        <f>AP51/AN51*8</f>
        <v>1.475546542740942</v>
      </c>
      <c r="BN51" s="6">
        <f>AO51-BG51</f>
        <v>5.522606001924224E-2</v>
      </c>
      <c r="BO51" s="6">
        <f>AE51/AN51*8</f>
        <v>0</v>
      </c>
      <c r="BP51" s="6">
        <f>AD51/AN51*8</f>
        <v>0</v>
      </c>
      <c r="BQ51" s="6">
        <f>SUM(BJ51:BP51)</f>
        <v>3.0003792474744975</v>
      </c>
      <c r="BS51" s="4">
        <f>BJ51/(BJ51+BM51+BK51+BL51)*100</f>
        <v>35.631927273756695</v>
      </c>
      <c r="BT51" s="4">
        <f>BM51/(BJ51+BM51+BK51+BL51)*100</f>
        <v>50.100841919733227</v>
      </c>
      <c r="BU51" s="4">
        <f>BL51/(BJ51+BM51+BK51+BL51)*100</f>
        <v>1.7531024242074909</v>
      </c>
      <c r="BV51" s="6">
        <f>BK51/(BK51+BL51+BJ51+BM51)*100</f>
        <v>12.514128382302578</v>
      </c>
      <c r="BW51" s="6">
        <f>BT51+BU51</f>
        <v>51.853944343940718</v>
      </c>
      <c r="BX51" s="15">
        <f>BN51/BE51*BV51</f>
        <v>0.3526712911483873</v>
      </c>
    </row>
    <row r="52" spans="1:77">
      <c r="A52" s="1">
        <v>15</v>
      </c>
      <c r="B52" s="1" t="s">
        <v>61</v>
      </c>
      <c r="C52" s="14">
        <v>38.71</v>
      </c>
      <c r="D52" s="14">
        <v>0</v>
      </c>
      <c r="E52" s="14">
        <v>0</v>
      </c>
      <c r="F52" s="14">
        <v>0</v>
      </c>
      <c r="G52" s="14">
        <v>24.67</v>
      </c>
      <c r="H52" s="14">
        <v>22.48</v>
      </c>
      <c r="I52" s="14">
        <v>9.35</v>
      </c>
      <c r="J52" s="14">
        <v>4.53</v>
      </c>
      <c r="K52" s="14">
        <v>0</v>
      </c>
      <c r="L52" s="14">
        <v>0.55289999999999995</v>
      </c>
      <c r="M52" s="14">
        <v>0</v>
      </c>
      <c r="N52" s="6">
        <f>SUM(C52:M52)</f>
        <v>100.29289999999999</v>
      </c>
      <c r="O52" s="1">
        <v>12</v>
      </c>
      <c r="P52" s="6">
        <f>C52/'[1]at-wt-ox'!A$2*garnet!C$1</f>
        <v>1.2885229585765334</v>
      </c>
      <c r="Q52" s="6">
        <f>D52/'[1]at-wt-ox'!B$2*garnet!D$1</f>
        <v>0</v>
      </c>
      <c r="R52" s="6">
        <f>E52/'[1]at-wt-ox'!C$2*garnet!E$1</f>
        <v>0</v>
      </c>
      <c r="S52" s="6">
        <f>F52/'[1]at-wt-ox'!D$2*garnet!F$1</f>
        <v>0</v>
      </c>
      <c r="T52" s="6">
        <f>G52/'[1]at-wt-ox'!E$2*garnet!G$1</f>
        <v>0.34338097332568723</v>
      </c>
      <c r="U52" s="6">
        <f>H52/'[1]at-wt-ox'!F$2*garnet!H$1</f>
        <v>0.66142807263939629</v>
      </c>
      <c r="V52" s="6">
        <f>I52/'[1]at-wt-ox'!G$2*garnet!I$1</f>
        <v>0.23198459721519238</v>
      </c>
      <c r="W52" s="6">
        <f>J52/'[1]at-wt-ox'!H$2*garnet!J$1</f>
        <v>8.0781205976025991E-2</v>
      </c>
      <c r="X52" s="6">
        <f>K52/'[1]at-wt-ox'!I$2*garnet!K$1</f>
        <v>0</v>
      </c>
      <c r="Y52" s="6">
        <f>L52/'[1]at-wt-ox'!J$2*garnet!L$1</f>
        <v>7.7941960094393085E-3</v>
      </c>
      <c r="Z52" s="6">
        <f>M52/'[1]at-wt-ox'!K$2*garnet!M$1</f>
        <v>0</v>
      </c>
      <c r="AA52" s="6">
        <f>SUM(P52:Z52)</f>
        <v>2.6138920037422744</v>
      </c>
      <c r="AB52" s="6">
        <f>O52/AA52</f>
        <v>4.5908553156824228</v>
      </c>
      <c r="AC52" s="6">
        <f>P52*$AB52*AC$1</f>
        <v>2.9577112368799603</v>
      </c>
      <c r="AD52" s="6">
        <f>Q52*$AB52*AD$1</f>
        <v>0</v>
      </c>
      <c r="AE52" s="6">
        <f>R52*$AB52*AE$1</f>
        <v>0</v>
      </c>
      <c r="AF52" s="6">
        <f>S52*$AB52*AF$1</f>
        <v>0</v>
      </c>
      <c r="AG52" s="6">
        <f>T52*$AB52*AG$1</f>
        <v>1.5764123666964354</v>
      </c>
      <c r="AH52" s="6">
        <f>U52*$AB52*AH$1</f>
        <v>2.0243470554787679</v>
      </c>
      <c r="AI52" s="6">
        <f>V52*$AB52*AI$1</f>
        <v>1.0650077212818116</v>
      </c>
      <c r="AJ52" s="6">
        <f>W52*$AB52*AJ$1</f>
        <v>0.37085482886227561</v>
      </c>
      <c r="AK52" s="6">
        <f>X52*$AB52*AK$1</f>
        <v>0</v>
      </c>
      <c r="AL52" s="6">
        <f>Y52*$AB52*AL$1</f>
        <v>3.5782026181405177E-2</v>
      </c>
      <c r="AM52" s="6">
        <f>Z52*$AB52*AM$1</f>
        <v>0</v>
      </c>
      <c r="AN52" s="6">
        <f>SUM(AC52:AM52)</f>
        <v>8.0301152353806557</v>
      </c>
      <c r="AO52" s="6">
        <f>AN52*24/8-24</f>
        <v>9.0345706141967241E-2</v>
      </c>
      <c r="AP52" s="6">
        <f>AG52-AO52</f>
        <v>1.4860666605544681</v>
      </c>
      <c r="AQ52" s="6">
        <f>AC52/$AN52*8</f>
        <v>2.9466189713923869</v>
      </c>
      <c r="AR52" s="6">
        <f>AD52/$AN52*8</f>
        <v>0</v>
      </c>
      <c r="AS52" s="6">
        <f>AE52/$AN52*8</f>
        <v>0</v>
      </c>
      <c r="AT52" s="6">
        <f>AF52/$AN52*8</f>
        <v>0</v>
      </c>
      <c r="AU52" s="6">
        <f>AG52/$AN52*8</f>
        <v>1.5705003681648491</v>
      </c>
      <c r="AV52" s="6">
        <f>AH52/$AN52*8</f>
        <v>2.016755173384813</v>
      </c>
      <c r="AW52" s="6">
        <f>AI52/$AN52*8</f>
        <v>1.0610136368548155</v>
      </c>
      <c r="AX52" s="6">
        <f>AJ52/$AN52*8</f>
        <v>0.36946401688313585</v>
      </c>
      <c r="AY52" s="6">
        <f>AK52/$AN52*8</f>
        <v>0</v>
      </c>
      <c r="AZ52" s="6">
        <f>AL52/$AN52*8</f>
        <v>3.5647833319999905E-2</v>
      </c>
      <c r="BA52" s="6">
        <f>AM52/$AN52*8</f>
        <v>0</v>
      </c>
      <c r="BB52" s="4">
        <f>AQ52</f>
        <v>2.9466189713923869</v>
      </c>
      <c r="BC52" s="4">
        <f>IF(3-BB52&gt;AV52,AV52,3-BB52)</f>
        <v>5.3381028607613068E-2</v>
      </c>
      <c r="BD52" s="6">
        <f>SUM(BB52:BC52)</f>
        <v>3</v>
      </c>
      <c r="BE52" s="6">
        <f>AV52-BC52</f>
        <v>1.9633741447772</v>
      </c>
      <c r="BF52" s="6">
        <f>AY52</f>
        <v>0</v>
      </c>
      <c r="BG52" s="6">
        <f>IF(2-(BE52+AY52+AT52)&gt;AO52,AO52,2-(BE52+AY52+AT52))</f>
        <v>3.6625855222800041E-2</v>
      </c>
      <c r="BH52" s="6">
        <f>AT52</f>
        <v>0</v>
      </c>
      <c r="BI52" s="6">
        <f>SUM(BE52:BH52)</f>
        <v>2</v>
      </c>
      <c r="BJ52" s="6">
        <f>AI52/AN52*8</f>
        <v>1.0610136368548155</v>
      </c>
      <c r="BK52" s="6">
        <f>AJ52/AN52*8</f>
        <v>0.36946401688313585</v>
      </c>
      <c r="BL52" s="6">
        <f>AL52/AN52*8</f>
        <v>3.5647833319999905E-2</v>
      </c>
      <c r="BM52" s="6">
        <f>AP52/AN52*8</f>
        <v>1.4804934843344357</v>
      </c>
      <c r="BN52" s="6">
        <f>AO52-BG52</f>
        <v>5.37198509191672E-2</v>
      </c>
      <c r="BO52" s="6">
        <f>AE52/AN52*8</f>
        <v>0</v>
      </c>
      <c r="BP52" s="6">
        <f>AD52/AN52*8</f>
        <v>0</v>
      </c>
      <c r="BQ52" s="6">
        <f>SUM(BJ52:BP52)</f>
        <v>3.0003388223115541</v>
      </c>
      <c r="BS52" s="4">
        <f>BJ52/(BJ52+BM52+BK52+BL52)*100</f>
        <v>36.007832948738773</v>
      </c>
      <c r="BT52" s="4">
        <f>BM52/(BJ52+BM52+BK52+BL52)*100</f>
        <v>50.243804805032099</v>
      </c>
      <c r="BU52" s="4">
        <f>BL52/(BJ52+BM52+BK52+BL52)*100</f>
        <v>1.2097876809350405</v>
      </c>
      <c r="BV52" s="6">
        <f>BK52/(BK52+BL52+BJ52+BM52)*100</f>
        <v>12.538574565294081</v>
      </c>
      <c r="BW52" s="6">
        <f>BT52+BU52</f>
        <v>51.453592485967143</v>
      </c>
      <c r="BX52" s="15">
        <f>BN52/BE52*BV52</f>
        <v>0.34306775312195792</v>
      </c>
    </row>
    <row r="53" spans="1:77">
      <c r="A53" s="1">
        <v>16</v>
      </c>
      <c r="B53" s="1" t="s">
        <v>62</v>
      </c>
      <c r="C53" s="14">
        <v>38.49</v>
      </c>
      <c r="D53" s="14">
        <v>0</v>
      </c>
      <c r="E53" s="14">
        <v>0</v>
      </c>
      <c r="F53" s="14">
        <v>0</v>
      </c>
      <c r="G53" s="14">
        <v>24.86</v>
      </c>
      <c r="H53" s="14">
        <v>22.11</v>
      </c>
      <c r="I53" s="14">
        <v>8.8800000000000008</v>
      </c>
      <c r="J53" s="14">
        <v>4.62</v>
      </c>
      <c r="K53" s="14">
        <v>0</v>
      </c>
      <c r="L53" s="14">
        <v>0.68300000000000005</v>
      </c>
      <c r="M53" s="14">
        <v>0</v>
      </c>
      <c r="N53" s="6">
        <f>SUM(C53:M53)</f>
        <v>99.643000000000015</v>
      </c>
      <c r="O53" s="1">
        <v>12</v>
      </c>
      <c r="P53" s="6">
        <f>C53/'[1]at-wt-ox'!A$2*garnet!C$1</f>
        <v>1.2811999141206605</v>
      </c>
      <c r="Q53" s="6">
        <f>D53/'[1]at-wt-ox'!B$2*garnet!D$1</f>
        <v>0</v>
      </c>
      <c r="R53" s="6">
        <f>E53/'[1]at-wt-ox'!C$2*garnet!E$1</f>
        <v>0</v>
      </c>
      <c r="S53" s="6">
        <f>F53/'[1]at-wt-ox'!D$2*garnet!F$1</f>
        <v>0</v>
      </c>
      <c r="T53" s="6">
        <f>G53/'[1]at-wt-ox'!E$2*garnet!G$1</f>
        <v>0.34602557749803747</v>
      </c>
      <c r="U53" s="6">
        <f>H53/'[1]at-wt-ox'!F$2*garnet!H$1</f>
        <v>0.65054157856125672</v>
      </c>
      <c r="V53" s="6">
        <f>I53/'[1]at-wt-ox'!G$2*garnet!I$1</f>
        <v>0.22032333938726295</v>
      </c>
      <c r="W53" s="6">
        <f>J53/'[1]at-wt-ox'!H$2*garnet!J$1</f>
        <v>8.2386130598066237E-2</v>
      </c>
      <c r="X53" s="6">
        <f>K53/'[1]at-wt-ox'!I$2*garnet!K$1</f>
        <v>0</v>
      </c>
      <c r="Y53" s="6">
        <f>L53/'[1]at-wt-ox'!J$2*garnet!L$1</f>
        <v>9.6282074054025116E-3</v>
      </c>
      <c r="Z53" s="6">
        <f>M53/'[1]at-wt-ox'!K$2*garnet!M$1</f>
        <v>0</v>
      </c>
      <c r="AA53" s="6">
        <f>SUM(P53:Z53)</f>
        <v>2.590104747570686</v>
      </c>
      <c r="AB53" s="6">
        <f>O53/AA53</f>
        <v>4.633017259728609</v>
      </c>
      <c r="AC53" s="6">
        <f>P53*$AB53*AC$1</f>
        <v>2.9679106576419159</v>
      </c>
      <c r="AD53" s="6">
        <f>Q53*$AB53*AD$1</f>
        <v>0</v>
      </c>
      <c r="AE53" s="6">
        <f>R53*$AB53*AE$1</f>
        <v>0</v>
      </c>
      <c r="AF53" s="6">
        <f>S53*$AB53*AF$1</f>
        <v>0</v>
      </c>
      <c r="AG53" s="6">
        <f>T53*$AB53*AG$1</f>
        <v>1.6031424728559669</v>
      </c>
      <c r="AH53" s="6">
        <f>U53*$AB53*AH$1</f>
        <v>2.0093135744302648</v>
      </c>
      <c r="AI53" s="6">
        <f>V53*$AB53*AI$1</f>
        <v>1.0207618341022333</v>
      </c>
      <c r="AJ53" s="6">
        <f>W53*$AB53*AJ$1</f>
        <v>0.38169636502309617</v>
      </c>
      <c r="AK53" s="6">
        <f>X53*$AB53*AK$1</f>
        <v>0</v>
      </c>
      <c r="AL53" s="6">
        <f>Y53*$AB53*AL$1</f>
        <v>4.4607651089476646E-2</v>
      </c>
      <c r="AM53" s="6">
        <f>Z53*$AB53*AM$1</f>
        <v>0</v>
      </c>
      <c r="AN53" s="6">
        <f>SUM(AC53:AM53)</f>
        <v>8.0274325551429531</v>
      </c>
      <c r="AO53" s="6">
        <f>AN53*24/8-24</f>
        <v>8.2297665428860967E-2</v>
      </c>
      <c r="AP53" s="6">
        <f>AG53-AO53</f>
        <v>1.5208448074271059</v>
      </c>
      <c r="AQ53" s="6">
        <f>AC53/$AN53*8</f>
        <v>2.9577682650131596</v>
      </c>
      <c r="AR53" s="6">
        <f>AD53/$AN53*8</f>
        <v>0</v>
      </c>
      <c r="AS53" s="6">
        <f>AE53/$AN53*8</f>
        <v>0</v>
      </c>
      <c r="AT53" s="6">
        <f>AF53/$AN53*8</f>
        <v>0</v>
      </c>
      <c r="AU53" s="6">
        <f>AG53/$AN53*8</f>
        <v>1.5976639722287078</v>
      </c>
      <c r="AV53" s="6">
        <f>AH53/$AN53*8</f>
        <v>2.0024470445589264</v>
      </c>
      <c r="AW53" s="6">
        <f>AI53/$AN53*8</f>
        <v>1.0172735325675302</v>
      </c>
      <c r="AX53" s="6">
        <f>AJ53/$AN53*8</f>
        <v>0.3803919745458878</v>
      </c>
      <c r="AY53" s="6">
        <f>AK53/$AN53*8</f>
        <v>0</v>
      </c>
      <c r="AZ53" s="6">
        <f>AL53/$AN53*8</f>
        <v>4.4455211085788829E-2</v>
      </c>
      <c r="BA53" s="6">
        <f>AM53/$AN53*8</f>
        <v>0</v>
      </c>
      <c r="BB53" s="4">
        <f>AQ53</f>
        <v>2.9577682650131596</v>
      </c>
      <c r="BC53" s="4">
        <f>IF(3-BB53&gt;AV53,AV53,3-BB53)</f>
        <v>4.2231734986840408E-2</v>
      </c>
      <c r="BD53" s="6">
        <f>SUM(BB53:BC53)</f>
        <v>3</v>
      </c>
      <c r="BE53" s="6">
        <f>AV53-BC53</f>
        <v>1.960215309572086</v>
      </c>
      <c r="BF53" s="6">
        <f>AY53</f>
        <v>0</v>
      </c>
      <c r="BG53" s="6">
        <f>IF(2-(BE53+AY53+AT53)&gt;AO53,AO53,2-(BE53+AY53+AT53))</f>
        <v>3.9784690427913993E-2</v>
      </c>
      <c r="BH53" s="6">
        <f>AT53</f>
        <v>0</v>
      </c>
      <c r="BI53" s="6">
        <f>SUM(BE53:BH53)</f>
        <v>2</v>
      </c>
      <c r="BJ53" s="6">
        <f>AI53/AN53*8</f>
        <v>1.0172735325675302</v>
      </c>
      <c r="BK53" s="6">
        <f>AJ53/AN53*8</f>
        <v>0.3803919745458878</v>
      </c>
      <c r="BL53" s="6">
        <f>AL53/AN53*8</f>
        <v>4.4455211085788829E-2</v>
      </c>
      <c r="BM53" s="6">
        <f>AP53/AN53*8</f>
        <v>1.515647546813949</v>
      </c>
      <c r="BN53" s="6">
        <f>AO53-BG53</f>
        <v>4.2512975000946973E-2</v>
      </c>
      <c r="BO53" s="6">
        <f>AE53/AN53*8</f>
        <v>0</v>
      </c>
      <c r="BP53" s="6">
        <f>AD53/AN53*8</f>
        <v>0</v>
      </c>
      <c r="BQ53" s="6">
        <f>SUM(BJ53:BP53)</f>
        <v>3.0002812400141026</v>
      </c>
      <c r="BS53" s="4">
        <f>BJ53/(BJ53+BM53+BK53+BL53)*100</f>
        <v>34.393280386453988</v>
      </c>
      <c r="BT53" s="4">
        <f>BM53/(BJ53+BM53+BK53+BL53)*100</f>
        <v>51.242944376076991</v>
      </c>
      <c r="BU53" s="4">
        <f>BL53/(BJ53+BM53+BK53+BL53)*100</f>
        <v>1.5029984468912101</v>
      </c>
      <c r="BV53" s="6">
        <f>BK53/(BK53+BL53+BJ53+BM53)*100</f>
        <v>12.860776790577805</v>
      </c>
      <c r="BW53" s="6">
        <f>BT53+BU53</f>
        <v>52.745942822968203</v>
      </c>
      <c r="BX53" s="15">
        <f>BN53/BE53*BV53</f>
        <v>0.27892338128404298</v>
      </c>
    </row>
    <row r="54" spans="1:77">
      <c r="A54" s="1">
        <v>17</v>
      </c>
      <c r="B54" s="1" t="s">
        <v>63</v>
      </c>
      <c r="C54" s="14">
        <v>39.03</v>
      </c>
      <c r="D54" s="14">
        <v>0</v>
      </c>
      <c r="E54" s="14">
        <v>0</v>
      </c>
      <c r="F54" s="14">
        <v>0</v>
      </c>
      <c r="G54" s="14">
        <v>24.02</v>
      </c>
      <c r="H54" s="14">
        <v>22.35</v>
      </c>
      <c r="I54" s="14">
        <v>9.24</v>
      </c>
      <c r="J54" s="14">
        <v>4.6399999999999997</v>
      </c>
      <c r="K54" s="14">
        <v>0</v>
      </c>
      <c r="L54" s="14">
        <v>0.90649999999999997</v>
      </c>
      <c r="M54" s="14">
        <v>0</v>
      </c>
      <c r="N54" s="6">
        <f>SUM(C54:M54)</f>
        <v>100.1865</v>
      </c>
      <c r="O54" s="1">
        <v>12</v>
      </c>
      <c r="P54" s="6">
        <f>C54/'[1]at-wt-ox'!A$2*garnet!C$1</f>
        <v>1.2991746596032574</v>
      </c>
      <c r="Q54" s="6">
        <f>D54/'[1]at-wt-ox'!B$2*garnet!D$1</f>
        <v>0</v>
      </c>
      <c r="R54" s="6">
        <f>E54/'[1]at-wt-ox'!C$2*garnet!E$1</f>
        <v>0</v>
      </c>
      <c r="S54" s="6">
        <f>F54/'[1]at-wt-ox'!D$2*garnet!F$1</f>
        <v>0</v>
      </c>
      <c r="T54" s="6">
        <f>G54/'[1]at-wt-ox'!E$2*garnet!G$1</f>
        <v>0.33433364326238374</v>
      </c>
      <c r="U54" s="6">
        <f>H54/'[1]at-wt-ox'!F$2*garnet!H$1</f>
        <v>0.6576030882335635</v>
      </c>
      <c r="V54" s="6">
        <f>I54/'[1]at-wt-ox'!G$2*garnet!I$1</f>
        <v>0.22925536665971954</v>
      </c>
      <c r="W54" s="6">
        <f>J54/'[1]at-wt-ox'!H$2*garnet!J$1</f>
        <v>8.2742780514075173E-2</v>
      </c>
      <c r="X54" s="6">
        <f>K54/'[1]at-wt-ox'!I$2*garnet!K$1</f>
        <v>0</v>
      </c>
      <c r="Y54" s="6">
        <f>L54/'[1]at-wt-ox'!J$2*garnet!L$1</f>
        <v>1.2778872639820462E-2</v>
      </c>
      <c r="Z54" s="6">
        <f>M54/'[1]at-wt-ox'!K$2*garnet!M$1</f>
        <v>0</v>
      </c>
      <c r="AA54" s="6">
        <f>SUM(P54:Z54)</f>
        <v>2.6158884109128198</v>
      </c>
      <c r="AB54" s="6">
        <f>O54/AA54</f>
        <v>4.5873516431125498</v>
      </c>
      <c r="AC54" s="6">
        <f>P54*$AB54*AC$1</f>
        <v>2.9798855047105954</v>
      </c>
      <c r="AD54" s="6">
        <f>Q54*$AB54*AD$1</f>
        <v>0</v>
      </c>
      <c r="AE54" s="6">
        <f>R54*$AB54*AE$1</f>
        <v>0</v>
      </c>
      <c r="AF54" s="6">
        <f>S54*$AB54*AF$1</f>
        <v>0</v>
      </c>
      <c r="AG54" s="6">
        <f>T54*$AB54*AG$1</f>
        <v>1.5337059877675012</v>
      </c>
      <c r="AH54" s="6">
        <f>U54*$AB54*AH$1</f>
        <v>2.0111044048827496</v>
      </c>
      <c r="AI54" s="6">
        <f>V54*$AB54*AI$1</f>
        <v>1.0516749829388345</v>
      </c>
      <c r="AJ54" s="6">
        <f>W54*$AB54*AJ$1</f>
        <v>0.3795702301469438</v>
      </c>
      <c r="AK54" s="6">
        <f>X54*$AB54*AK$1</f>
        <v>0</v>
      </c>
      <c r="AL54" s="6">
        <f>Y54*$AB54*AL$1</f>
        <v>5.8621182401406402E-2</v>
      </c>
      <c r="AM54" s="6">
        <f>Z54*$AB54*AM$1</f>
        <v>0</v>
      </c>
      <c r="AN54" s="6">
        <f>SUM(AC54:AM54)</f>
        <v>8.01456229284803</v>
      </c>
      <c r="AO54" s="6">
        <f>AN54*24/8-24</f>
        <v>4.3686878544090035E-2</v>
      </c>
      <c r="AP54" s="6">
        <f>AG54-AO54</f>
        <v>1.4900191092234112</v>
      </c>
      <c r="AQ54" s="6">
        <f>AC54/$AN54*8</f>
        <v>2.9744711147804157</v>
      </c>
      <c r="AR54" s="6">
        <f>AD54/$AN54*8</f>
        <v>0</v>
      </c>
      <c r="AS54" s="6">
        <f>AE54/$AN54*8</f>
        <v>0</v>
      </c>
      <c r="AT54" s="6">
        <f>AF54/$AN54*8</f>
        <v>0</v>
      </c>
      <c r="AU54" s="6">
        <f>AG54/$AN54*8</f>
        <v>1.5309192759146808</v>
      </c>
      <c r="AV54" s="6">
        <f>AH54/$AN54*8</f>
        <v>2.0074502700439698</v>
      </c>
      <c r="AW54" s="6">
        <f>AI54/$AN54*8</f>
        <v>1.0497641113874125</v>
      </c>
      <c r="AX54" s="6">
        <f>AJ54/$AN54*8</f>
        <v>0.37888055894022971</v>
      </c>
      <c r="AY54" s="6">
        <f>AK54/$AN54*8</f>
        <v>0</v>
      </c>
      <c r="AZ54" s="6">
        <f>AL54/$AN54*8</f>
        <v>5.8514668933292387E-2</v>
      </c>
      <c r="BA54" s="6">
        <f>AM54/$AN54*8</f>
        <v>0</v>
      </c>
      <c r="BB54" s="4">
        <f>AQ54</f>
        <v>2.9744711147804157</v>
      </c>
      <c r="BC54" s="4">
        <f>IF(3-BB54&gt;AV54,AV54,3-BB54)</f>
        <v>2.5528885219584296E-2</v>
      </c>
      <c r="BD54" s="6">
        <f>SUM(BB54:BC54)</f>
        <v>3</v>
      </c>
      <c r="BE54" s="6">
        <f>AV54-BC54</f>
        <v>1.9819213848243855</v>
      </c>
      <c r="BF54" s="6">
        <f>AY54</f>
        <v>0</v>
      </c>
      <c r="BG54" s="6">
        <f>IF(2-(BE54+AY54+AT54)&gt;AO54,AO54,2-(BE54+AY54+AT54))</f>
        <v>1.8078615175614487E-2</v>
      </c>
      <c r="BH54" s="6">
        <f>AT54</f>
        <v>0</v>
      </c>
      <c r="BI54" s="6">
        <f>SUM(BE54:BH54)</f>
        <v>2</v>
      </c>
      <c r="BJ54" s="6">
        <f>AI54/AN54*8</f>
        <v>1.0497641113874125</v>
      </c>
      <c r="BK54" s="6">
        <f>AJ54/AN54*8</f>
        <v>0.37888055894022971</v>
      </c>
      <c r="BL54" s="6">
        <f>AL54/AN54*8</f>
        <v>5.8514668933292387E-2</v>
      </c>
      <c r="BM54" s="6">
        <f>AP54/AN54*8</f>
        <v>1.4873117755194813</v>
      </c>
      <c r="BN54" s="6">
        <f>AO54-BG54</f>
        <v>2.5608263368475548E-2</v>
      </c>
      <c r="BO54" s="6">
        <f>AE54/AN54*8</f>
        <v>0</v>
      </c>
      <c r="BP54" s="6">
        <f>AD54/AN54*8</f>
        <v>0</v>
      </c>
      <c r="BQ54" s="6">
        <f>SUM(BJ54:BP54)</f>
        <v>3.0000793781488917</v>
      </c>
      <c r="BS54" s="4">
        <f>BJ54/(BJ54+BM54+BK54+BL54)*100</f>
        <v>35.292462790142409</v>
      </c>
      <c r="BT54" s="4">
        <f>BM54/(BJ54+BM54+BK54+BL54)*100</f>
        <v>50.002562409461447</v>
      </c>
      <c r="BU54" s="4">
        <f>BL54/(BJ54+BM54+BK54+BL54)*100</f>
        <v>1.967229355246642</v>
      </c>
      <c r="BV54" s="6">
        <f>BK54/(BK54+BL54+BJ54+BM54)*100</f>
        <v>12.737745445149493</v>
      </c>
      <c r="BW54" s="6">
        <f>BT54+BU54</f>
        <v>51.969791764708091</v>
      </c>
      <c r="BX54" s="15">
        <f>BN54/BE54*BV54</f>
        <v>0.16458349083754967</v>
      </c>
    </row>
    <row r="55" spans="1:77">
      <c r="A55" s="1">
        <v>63</v>
      </c>
      <c r="B55" s="1" t="s">
        <v>64</v>
      </c>
      <c r="C55" s="14">
        <v>39.46</v>
      </c>
      <c r="D55" s="14">
        <v>0</v>
      </c>
      <c r="E55" s="14">
        <v>0</v>
      </c>
      <c r="F55" s="14">
        <v>0</v>
      </c>
      <c r="G55" s="14">
        <v>24.05</v>
      </c>
      <c r="H55" s="14">
        <v>21.95</v>
      </c>
      <c r="I55" s="14">
        <v>8.61</v>
      </c>
      <c r="J55" s="14">
        <v>6.5</v>
      </c>
      <c r="K55" s="14">
        <v>0</v>
      </c>
      <c r="L55" s="14">
        <v>0.40670000000000001</v>
      </c>
      <c r="M55" s="14">
        <v>0</v>
      </c>
      <c r="N55" s="6">
        <f>SUM(C55:M55)</f>
        <v>100.97670000000001</v>
      </c>
      <c r="O55" s="1">
        <v>12</v>
      </c>
      <c r="P55" s="6">
        <f>C55/'[1]at-wt-ox'!A$2*garnet!C$1</f>
        <v>1.313487882857918</v>
      </c>
      <c r="Q55" s="6">
        <f>D55/'[1]at-wt-ox'!B$2*garnet!D$1</f>
        <v>0</v>
      </c>
      <c r="R55" s="6">
        <f>E55/'[1]at-wt-ox'!C$2*garnet!E$1</f>
        <v>0</v>
      </c>
      <c r="S55" s="6">
        <f>F55/'[1]at-wt-ox'!D$2*garnet!F$1</f>
        <v>0</v>
      </c>
      <c r="T55" s="6">
        <f>G55/'[1]at-wt-ox'!E$2*garnet!G$1</f>
        <v>0.33475121234222854</v>
      </c>
      <c r="U55" s="6">
        <f>H55/'[1]at-wt-ox'!F$2*garnet!H$1</f>
        <v>0.64583390544638553</v>
      </c>
      <c r="V55" s="6">
        <f>I55/'[1]at-wt-ox'!G$2*garnet!I$1</f>
        <v>0.21362431893292044</v>
      </c>
      <c r="W55" s="6">
        <f>J55/'[1]at-wt-ox'!H$2*garnet!J$1</f>
        <v>0.11591122270290705</v>
      </c>
      <c r="X55" s="6">
        <f>K55/'[1]at-wt-ox'!I$2*garnet!K$1</f>
        <v>0</v>
      </c>
      <c r="Y55" s="6">
        <f>L55/'[1]at-wt-ox'!J$2*garnet!L$1</f>
        <v>5.7332239411086398E-3</v>
      </c>
      <c r="Z55" s="6">
        <f>M55/'[1]at-wt-ox'!K$2*garnet!M$1</f>
        <v>0</v>
      </c>
      <c r="AA55" s="6">
        <f>SUM(P55:Z55)</f>
        <v>2.6293417662234675</v>
      </c>
      <c r="AB55" s="6">
        <f>O55/AA55</f>
        <v>4.5638798858908478</v>
      </c>
      <c r="AC55" s="6">
        <f>P55*$AB55*AC$1</f>
        <v>2.997300464468303</v>
      </c>
      <c r="AD55" s="6">
        <f>Q55*$AB55*AD$1</f>
        <v>0</v>
      </c>
      <c r="AE55" s="6">
        <f>R55*$AB55*AE$1</f>
        <v>0</v>
      </c>
      <c r="AF55" s="6">
        <f>S55*$AB55*AF$1</f>
        <v>0</v>
      </c>
      <c r="AG55" s="6">
        <f>T55*$AB55*AG$1</f>
        <v>1.5277643247862729</v>
      </c>
      <c r="AH55" s="6">
        <f>U55*$AB55*AH$1</f>
        <v>1.9650055804620603</v>
      </c>
      <c r="AI55" s="6">
        <f>V55*$AB55*AI$1</f>
        <v>0.97495573231508703</v>
      </c>
      <c r="AJ55" s="6">
        <f>W55*$AB55*AJ$1</f>
        <v>0.52900489784281202</v>
      </c>
      <c r="AK55" s="6">
        <f>X55*$AB55*AK$1</f>
        <v>0</v>
      </c>
      <c r="AL55" s="6">
        <f>Y55*$AB55*AL$1</f>
        <v>2.6165745426133577E-2</v>
      </c>
      <c r="AM55" s="6">
        <f>Z55*$AB55*AM$1</f>
        <v>0</v>
      </c>
      <c r="AN55" s="6">
        <f>SUM(AC55:AM55)</f>
        <v>8.0201967453006695</v>
      </c>
      <c r="AO55" s="6">
        <f>AN55*24/8-24</f>
        <v>6.0590235902008516E-2</v>
      </c>
      <c r="AP55" s="6">
        <f>AG55-AO55</f>
        <v>1.4671740888842644</v>
      </c>
      <c r="AQ55" s="6">
        <f>AC55/$AN55*8</f>
        <v>2.9897525556085967</v>
      </c>
      <c r="AR55" s="6">
        <f>AD55/$AN55*8</f>
        <v>0</v>
      </c>
      <c r="AS55" s="6">
        <f>AE55/$AN55*8</f>
        <v>0</v>
      </c>
      <c r="AT55" s="6">
        <f>AF55/$AN55*8</f>
        <v>0</v>
      </c>
      <c r="AU55" s="6">
        <f>AG55/$AN55*8</f>
        <v>1.5239170542108675</v>
      </c>
      <c r="AV55" s="6">
        <f>AH55/$AN55*8</f>
        <v>1.9600572333724156</v>
      </c>
      <c r="AW55" s="6">
        <f>AI55/$AN55*8</f>
        <v>0.97250056404050156</v>
      </c>
      <c r="AX55" s="6">
        <f>AJ55/$AN55*8</f>
        <v>0.52767273885421884</v>
      </c>
      <c r="AY55" s="6">
        <f>AK55/$AN55*8</f>
        <v>0</v>
      </c>
      <c r="AZ55" s="6">
        <f>AL55/$AN55*8</f>
        <v>2.6099853913399376E-2</v>
      </c>
      <c r="BA55" s="6">
        <f>AM55/$AN55*8</f>
        <v>0</v>
      </c>
      <c r="BB55" s="4">
        <f>AQ55</f>
        <v>2.9897525556085967</v>
      </c>
      <c r="BC55" s="4">
        <f>IF(3-BB55&gt;AV55,AV55,3-BB55)</f>
        <v>1.0247444391403349E-2</v>
      </c>
      <c r="BD55" s="6">
        <f>SUM(BB55:BC55)</f>
        <v>3</v>
      </c>
      <c r="BE55" s="6">
        <f>AV55-BC55</f>
        <v>1.9498097889810122</v>
      </c>
      <c r="BF55" s="6">
        <f>AY55</f>
        <v>0</v>
      </c>
      <c r="BG55" s="6">
        <f>IF(2-(BE55+AY55+AT55)&gt;AO55,AO55,2-(BE55+AY55+AT55))</f>
        <v>5.0190211018987796E-2</v>
      </c>
      <c r="BH55" s="6">
        <f>AT55</f>
        <v>0</v>
      </c>
      <c r="BI55" s="6">
        <f>SUM(BE55:BH55)</f>
        <v>2</v>
      </c>
      <c r="BJ55" s="6">
        <f>AI55/AN55*8</f>
        <v>0.97250056404050156</v>
      </c>
      <c r="BK55" s="6">
        <f>AJ55/AN55*8</f>
        <v>0.52767273885421884</v>
      </c>
      <c r="BL55" s="6">
        <f>AL55/AN55*8</f>
        <v>2.6099853913399376E-2</v>
      </c>
      <c r="BM55" s="6">
        <f>AP55/AN55*8</f>
        <v>1.4634793988004706</v>
      </c>
      <c r="BN55" s="6">
        <f>AO55-BG55</f>
        <v>1.040002488302072E-2</v>
      </c>
      <c r="BO55" s="6">
        <f>AE55/AN55*8</f>
        <v>0</v>
      </c>
      <c r="BP55" s="6">
        <f>AD55/AN55*8</f>
        <v>0</v>
      </c>
      <c r="BQ55" s="6">
        <f>SUM(BJ55:BP55)</f>
        <v>3.0001525804916112</v>
      </c>
      <c r="BS55" s="4">
        <f>BJ55/(BJ55+BM55+BK55+BL55)*100</f>
        <v>32.527794389410289</v>
      </c>
      <c r="BT55" s="4">
        <f>BM55/(BJ55+BM55+BK55+BL55)*100</f>
        <v>48.949850249482161</v>
      </c>
      <c r="BU55" s="4">
        <f>BL55/(BJ55+BM55+BK55+BL55)*100</f>
        <v>0.8729770584002905</v>
      </c>
      <c r="BV55" s="6">
        <f>BK55/(BK55+BL55+BJ55+BM55)*100</f>
        <v>17.649378302707277</v>
      </c>
      <c r="BW55" s="6">
        <f>BT55+BU55</f>
        <v>49.822827307882449</v>
      </c>
      <c r="BX55" s="15">
        <f>BN55/BE55*BV55</f>
        <v>9.4139425576444877E-2</v>
      </c>
    </row>
    <row r="56" spans="1:77">
      <c r="A56" s="1">
        <v>64</v>
      </c>
      <c r="B56" s="1" t="s">
        <v>65</v>
      </c>
      <c r="C56" s="14">
        <v>39.26</v>
      </c>
      <c r="D56" s="14">
        <v>0</v>
      </c>
      <c r="E56" s="14">
        <v>0</v>
      </c>
      <c r="F56" s="14">
        <v>0</v>
      </c>
      <c r="G56" s="14">
        <v>22.53</v>
      </c>
      <c r="H56" s="14">
        <v>21.94</v>
      </c>
      <c r="I56" s="14">
        <v>7.82</v>
      </c>
      <c r="J56" s="14">
        <v>8.81</v>
      </c>
      <c r="K56" s="14">
        <v>0</v>
      </c>
      <c r="L56" s="14">
        <v>0.45119999999999999</v>
      </c>
      <c r="M56" s="14">
        <v>0</v>
      </c>
      <c r="N56" s="6">
        <f>SUM(C56:M56)</f>
        <v>100.81120000000001</v>
      </c>
      <c r="O56" s="1">
        <v>12</v>
      </c>
      <c r="P56" s="6">
        <f>C56/'[1]at-wt-ox'!A$2*garnet!C$1</f>
        <v>1.3068305697162153</v>
      </c>
      <c r="Q56" s="6">
        <f>D56/'[1]at-wt-ox'!B$2*garnet!D$1</f>
        <v>0</v>
      </c>
      <c r="R56" s="6">
        <f>E56/'[1]at-wt-ox'!C$2*garnet!E$1</f>
        <v>0</v>
      </c>
      <c r="S56" s="6">
        <f>F56/'[1]at-wt-ox'!D$2*garnet!F$1</f>
        <v>0</v>
      </c>
      <c r="T56" s="6">
        <f>G56/'[1]at-wt-ox'!E$2*garnet!G$1</f>
        <v>0.31359437896342657</v>
      </c>
      <c r="U56" s="6">
        <f>H56/'[1]at-wt-ox'!F$2*garnet!H$1</f>
        <v>0.64553967587670613</v>
      </c>
      <c r="V56" s="6">
        <f>I56/'[1]at-wt-ox'!G$2*garnet!I$1</f>
        <v>0.1940234813072518</v>
      </c>
      <c r="W56" s="6">
        <f>J56/'[1]at-wt-ox'!H$2*garnet!J$1</f>
        <v>0.15710428800194018</v>
      </c>
      <c r="X56" s="6">
        <f>K56/'[1]at-wt-ox'!I$2*garnet!K$1</f>
        <v>0</v>
      </c>
      <c r="Y56" s="6">
        <f>L56/'[1]at-wt-ox'!J$2*garnet!L$1</f>
        <v>6.3605376007578518E-3</v>
      </c>
      <c r="Z56" s="6">
        <f>M56/'[1]at-wt-ox'!K$2*garnet!M$1</f>
        <v>0</v>
      </c>
      <c r="AA56" s="6">
        <f>SUM(P56:Z56)</f>
        <v>2.6234529314662978</v>
      </c>
      <c r="AB56" s="6">
        <f>O56/AA56</f>
        <v>4.574124374815054</v>
      </c>
      <c r="AC56" s="6">
        <f>P56*$AB56*AC$1</f>
        <v>2.9888027813461919</v>
      </c>
      <c r="AD56" s="6">
        <f>Q56*$AB56*AD$1</f>
        <v>0</v>
      </c>
      <c r="AE56" s="6">
        <f>R56*$AB56*AE$1</f>
        <v>0</v>
      </c>
      <c r="AF56" s="6">
        <f>S56*$AB56*AF$1</f>
        <v>0</v>
      </c>
      <c r="AG56" s="6">
        <f>T56*$AB56*AG$1</f>
        <v>1.4344196926215986</v>
      </c>
      <c r="AH56" s="6">
        <f>U56*$AB56*AH$1</f>
        <v>1.9685191775585671</v>
      </c>
      <c r="AI56" s="6">
        <f>V56*$AB56*AI$1</f>
        <v>0.88748753513397349</v>
      </c>
      <c r="AJ56" s="6">
        <f>W56*$AB56*AJ$1</f>
        <v>0.71861455313763878</v>
      </c>
      <c r="AK56" s="6">
        <f>X56*$AB56*AK$1</f>
        <v>0</v>
      </c>
      <c r="AL56" s="6">
        <f>Y56*$AB56*AL$1</f>
        <v>2.9093890076554153E-2</v>
      </c>
      <c r="AM56" s="6">
        <f>Z56*$AB56*AM$1</f>
        <v>0</v>
      </c>
      <c r="AN56" s="6">
        <f>SUM(AC56:AM56)</f>
        <v>8.0269376298745243</v>
      </c>
      <c r="AO56" s="6">
        <f>AN56*24/8-24</f>
        <v>8.0812889623572914E-2</v>
      </c>
      <c r="AP56" s="6">
        <f>AG56-AO56</f>
        <v>1.3536068029980257</v>
      </c>
      <c r="AQ56" s="6">
        <f>AC56/$AN56*8</f>
        <v>2.9787726469656524</v>
      </c>
      <c r="AR56" s="6">
        <f>AD56/$AN56*8</f>
        <v>0</v>
      </c>
      <c r="AS56" s="6">
        <f>AE56/$AN56*8</f>
        <v>0</v>
      </c>
      <c r="AT56" s="6">
        <f>AF56/$AN56*8</f>
        <v>0</v>
      </c>
      <c r="AU56" s="6">
        <f>AG56/$AN56*8</f>
        <v>1.4296059182351177</v>
      </c>
      <c r="AV56" s="6">
        <f>AH56/$AN56*8</f>
        <v>1.9619130167222576</v>
      </c>
      <c r="AW56" s="6">
        <f>AI56/$AN56*8</f>
        <v>0.88450921241090696</v>
      </c>
      <c r="AX56" s="6">
        <f>AJ56/$AN56*8</f>
        <v>0.71620295188352878</v>
      </c>
      <c r="AY56" s="6">
        <f>AK56/$AN56*8</f>
        <v>0</v>
      </c>
      <c r="AZ56" s="6">
        <f>AL56/$AN56*8</f>
        <v>2.8996253782536435E-2</v>
      </c>
      <c r="BA56" s="6">
        <f>AM56/$AN56*8</f>
        <v>0</v>
      </c>
      <c r="BB56" s="4">
        <f>AQ56</f>
        <v>2.9787726469656524</v>
      </c>
      <c r="BC56" s="4">
        <f>IF(3-BB56&gt;AV56,AV56,3-BB56)</f>
        <v>2.122735303434764E-2</v>
      </c>
      <c r="BD56" s="6">
        <f>SUM(BB56:BC56)</f>
        <v>3</v>
      </c>
      <c r="BE56" s="6">
        <f>AV56-BC56</f>
        <v>1.94068566368791</v>
      </c>
      <c r="BF56" s="6">
        <f>AY56</f>
        <v>0</v>
      </c>
      <c r="BG56" s="6">
        <f>IF(2-(BE56+AY56+AT56)&gt;AO56,AO56,2-(BE56+AY56+AT56))</f>
        <v>5.9314336312090044E-2</v>
      </c>
      <c r="BH56" s="6">
        <f>AT56</f>
        <v>0</v>
      </c>
      <c r="BI56" s="6">
        <f>SUM(BE56:BH56)</f>
        <v>2</v>
      </c>
      <c r="BJ56" s="6">
        <f>AI56/AN56*8</f>
        <v>0.88450921241090696</v>
      </c>
      <c r="BK56" s="6">
        <f>AJ56/AN56*8</f>
        <v>0.71620295188352878</v>
      </c>
      <c r="BL56" s="6">
        <f>AL56/AN56*8</f>
        <v>2.8996253782536435E-2</v>
      </c>
      <c r="BM56" s="6">
        <f>AP56/AN56*8</f>
        <v>1.3490642288886803</v>
      </c>
      <c r="BN56" s="6">
        <f>AO56-BG56</f>
        <v>2.1498553311482871E-2</v>
      </c>
      <c r="BO56" s="6">
        <f>AE56/AN56*8</f>
        <v>0</v>
      </c>
      <c r="BP56" s="6">
        <f>AD56/AN56*8</f>
        <v>0</v>
      </c>
      <c r="BQ56" s="6">
        <f>SUM(BJ56:BP56)</f>
        <v>3.000271200277135</v>
      </c>
      <c r="BS56" s="4">
        <f>BJ56/(BJ56+BM56+BK56+BL56)*100</f>
        <v>29.693746963599871</v>
      </c>
      <c r="BT56" s="4">
        <f>BM56/(BJ56+BM56+BK56+BL56)*100</f>
        <v>45.289264699772033</v>
      </c>
      <c r="BU56" s="4">
        <f>BL56/(BJ56+BM56+BK56+BL56)*100</f>
        <v>0.97342957046667078</v>
      </c>
      <c r="BV56" s="6">
        <f>BK56/(BK56+BL56+BJ56+BM56)*100</f>
        <v>24.043558766161425</v>
      </c>
      <c r="BW56" s="6">
        <f>BT56+BU56</f>
        <v>46.262694270238704</v>
      </c>
      <c r="BX56" s="15">
        <f>BN56/BE56*BV56</f>
        <v>0.2663500532846817</v>
      </c>
    </row>
    <row r="57" spans="1:77">
      <c r="A57" s="1">
        <v>67</v>
      </c>
      <c r="B57" s="1" t="s">
        <v>66</v>
      </c>
      <c r="C57" s="14">
        <v>39.19</v>
      </c>
      <c r="D57" s="14">
        <v>3.6400000000000002E-2</v>
      </c>
      <c r="E57" s="14">
        <v>0</v>
      </c>
      <c r="F57" s="14">
        <v>0</v>
      </c>
      <c r="G57" s="14">
        <v>21.94</v>
      </c>
      <c r="H57" s="14">
        <v>22.03</v>
      </c>
      <c r="I57" s="14">
        <v>7.5</v>
      </c>
      <c r="J57" s="14">
        <v>9.73</v>
      </c>
      <c r="K57" s="14">
        <v>0</v>
      </c>
      <c r="L57" s="14">
        <v>0.40589999999999998</v>
      </c>
      <c r="M57" s="14">
        <v>0</v>
      </c>
      <c r="N57" s="6">
        <f>SUM(C57:M57)</f>
        <v>100.8323</v>
      </c>
      <c r="O57" s="1">
        <v>12</v>
      </c>
      <c r="P57" s="6">
        <f>C57/'[1]at-wt-ox'!A$2*garnet!C$1</f>
        <v>1.3045005101166194</v>
      </c>
      <c r="Q57" s="6">
        <f>D57/'[1]at-wt-ox'!B$2*garnet!D$1</f>
        <v>5.8729626547340114E-4</v>
      </c>
      <c r="R57" s="6">
        <f>E57/'[1]at-wt-ox'!C$2*garnet!E$1</f>
        <v>0</v>
      </c>
      <c r="S57" s="6">
        <f>F57/'[1]at-wt-ox'!D$2*garnet!F$1</f>
        <v>0</v>
      </c>
      <c r="T57" s="6">
        <f>G57/'[1]at-wt-ox'!E$2*garnet!G$1</f>
        <v>0.30538218705981263</v>
      </c>
      <c r="U57" s="6">
        <f>H57/'[1]at-wt-ox'!F$2*garnet!H$1</f>
        <v>0.64818774200382112</v>
      </c>
      <c r="V57" s="6">
        <f>I57/'[1]at-wt-ox'!G$2*garnet!I$1</f>
        <v>0.18608390150951259</v>
      </c>
      <c r="W57" s="6">
        <f>J57/'[1]at-wt-ox'!H$2*garnet!J$1</f>
        <v>0.17351018413835162</v>
      </c>
      <c r="X57" s="6">
        <f>K57/'[1]at-wt-ox'!I$2*garnet!K$1</f>
        <v>0</v>
      </c>
      <c r="Y57" s="6">
        <f>L57/'[1]at-wt-ox'!J$2*garnet!L$1</f>
        <v>5.7219463921711258E-3</v>
      </c>
      <c r="Z57" s="6">
        <f>M57/'[1]at-wt-ox'!K$2*garnet!M$1</f>
        <v>0</v>
      </c>
      <c r="AA57" s="6">
        <f>SUM(P57:Z57)</f>
        <v>2.6239737674857619</v>
      </c>
      <c r="AB57" s="6">
        <f>O57/AA57</f>
        <v>4.5732164508253277</v>
      </c>
      <c r="AC57" s="6">
        <f>P57*$AB57*AC$1</f>
        <v>2.9828815964876778</v>
      </c>
      <c r="AD57" s="6">
        <f>Q57*$AB57*AD$1</f>
        <v>5.3716658855424738E-3</v>
      </c>
      <c r="AE57" s="6">
        <f>R57*$AB57*AE$1</f>
        <v>0</v>
      </c>
      <c r="AF57" s="6">
        <f>S57*$AB57*AF$1</f>
        <v>0</v>
      </c>
      <c r="AG57" s="6">
        <f>T57*$AB57*AG$1</f>
        <v>1.3965788416509526</v>
      </c>
      <c r="AH57" s="6">
        <f>U57*$AB57*AH$1</f>
        <v>1.9762018966367985</v>
      </c>
      <c r="AI57" s="6">
        <f>V57*$AB57*AI$1</f>
        <v>0.85100195961706304</v>
      </c>
      <c r="AJ57" s="6">
        <f>W57*$AB57*AJ$1</f>
        <v>0.79349962848724143</v>
      </c>
      <c r="AK57" s="6">
        <f>X57*$AB57*AK$1</f>
        <v>0</v>
      </c>
      <c r="AL57" s="6">
        <f>Y57*$AB57*AL$1</f>
        <v>2.6167699371417625E-2</v>
      </c>
      <c r="AM57" s="6">
        <f>Z57*$AB57*AM$1</f>
        <v>0</v>
      </c>
      <c r="AN57" s="6">
        <f>SUM(AC57:AM57)</f>
        <v>8.0317032881366917</v>
      </c>
      <c r="AO57" s="6">
        <f>AN57*24/8-24</f>
        <v>9.5109864410076739E-2</v>
      </c>
      <c r="AP57" s="6">
        <f>AG57-AO57</f>
        <v>1.3014689772408758</v>
      </c>
      <c r="AQ57" s="6">
        <f>AC57/$AN57*8</f>
        <v>2.9711073623883224</v>
      </c>
      <c r="AR57" s="6">
        <f>AD57/$AN57*8</f>
        <v>5.3504624788385767E-3</v>
      </c>
      <c r="AS57" s="6">
        <f>AE57/$AN57*8</f>
        <v>0</v>
      </c>
      <c r="AT57" s="6">
        <f>AF57/$AN57*8</f>
        <v>0</v>
      </c>
      <c r="AU57" s="6">
        <f>AG57/$AN57*8</f>
        <v>1.3910661701995723</v>
      </c>
      <c r="AV57" s="6">
        <f>AH57/$AN57*8</f>
        <v>1.9684012974490901</v>
      </c>
      <c r="AW57" s="6">
        <f>AI57/$AN57*8</f>
        <v>0.84764282652128753</v>
      </c>
      <c r="AX57" s="6">
        <f>AJ57/$AN57*8</f>
        <v>0.7903674725228339</v>
      </c>
      <c r="AY57" s="6">
        <f>AK57/$AN57*8</f>
        <v>0</v>
      </c>
      <c r="AZ57" s="6">
        <f>AL57/$AN57*8</f>
        <v>2.6064408440056683E-2</v>
      </c>
      <c r="BA57" s="6">
        <f>AM57/$AN57*8</f>
        <v>0</v>
      </c>
      <c r="BB57" s="4">
        <f>AQ57</f>
        <v>2.9711073623883224</v>
      </c>
      <c r="BC57" s="4">
        <f>IF(3-BB57&gt;AV57,AV57,3-BB57)</f>
        <v>2.8892637611677596E-2</v>
      </c>
      <c r="BD57" s="6">
        <f>SUM(BB57:BC57)</f>
        <v>3</v>
      </c>
      <c r="BE57" s="6">
        <f>AV57-BC57</f>
        <v>1.9395086598374125</v>
      </c>
      <c r="BF57" s="6">
        <f>AY57</f>
        <v>0</v>
      </c>
      <c r="BG57" s="6">
        <f>IF(2-(BE57+AY57+AT57)&gt;AO57,AO57,2-(BE57+AY57+AT57))</f>
        <v>6.0491340162587504E-2</v>
      </c>
      <c r="BH57" s="6">
        <f>AT57</f>
        <v>0</v>
      </c>
      <c r="BI57" s="6">
        <f>SUM(BE57:BH57)</f>
        <v>2</v>
      </c>
      <c r="BJ57" s="6">
        <f>AI57/AN57*8</f>
        <v>0.84764282652128753</v>
      </c>
      <c r="BK57" s="6">
        <f>AJ57/AN57*8</f>
        <v>0.7903674725228339</v>
      </c>
      <c r="BL57" s="6">
        <f>AL57/AN57*8</f>
        <v>2.6064408440056683E-2</v>
      </c>
      <c r="BM57" s="6">
        <f>AP57/AN57*8</f>
        <v>1.2963317299464723</v>
      </c>
      <c r="BN57" s="6">
        <f>AO57-BG57</f>
        <v>3.4618524247489235E-2</v>
      </c>
      <c r="BO57" s="6">
        <f>AE57/AN57*8</f>
        <v>0</v>
      </c>
      <c r="BP57" s="6">
        <f>AD57/AN57*8</f>
        <v>5.3504624788385767E-3</v>
      </c>
      <c r="BQ57" s="6">
        <f>SUM(BJ57:BP57)</f>
        <v>3.0003754241569784</v>
      </c>
      <c r="BS57" s="4">
        <f>BJ57/(BJ57+BM57+BK57+BL57)*100</f>
        <v>28.6326504294782</v>
      </c>
      <c r="BT57" s="4">
        <f>BM57/(BJ57+BM57+BK57+BL57)*100</f>
        <v>43.788978214476657</v>
      </c>
      <c r="BU57" s="4">
        <f>BL57/(BJ57+BM57+BK57+BL57)*100</f>
        <v>0.88043344692487879</v>
      </c>
      <c r="BV57" s="6">
        <f>BK57/(BK57+BL57+BJ57+BM57)*100</f>
        <v>26.697937909120249</v>
      </c>
      <c r="BW57" s="6">
        <f>BT57+BU57</f>
        <v>44.669411661401533</v>
      </c>
      <c r="BX57" s="15">
        <f>BN57/BE57*BV57</f>
        <v>0.47653471727335311</v>
      </c>
    </row>
    <row r="58" spans="1:77">
      <c r="A58" s="17">
        <v>108</v>
      </c>
      <c r="B58" s="17" t="s">
        <v>67</v>
      </c>
      <c r="C58" s="18">
        <v>39.15</v>
      </c>
      <c r="D58" s="18">
        <v>0</v>
      </c>
      <c r="E58" s="18">
        <v>0</v>
      </c>
      <c r="F58" s="18">
        <v>0</v>
      </c>
      <c r="G58" s="18">
        <v>21.6</v>
      </c>
      <c r="H58" s="18">
        <v>22.16</v>
      </c>
      <c r="I58" s="18">
        <v>7.64</v>
      </c>
      <c r="J58" s="18">
        <v>9.48</v>
      </c>
      <c r="K58" s="18">
        <v>0</v>
      </c>
      <c r="L58" s="18">
        <v>0.33410000000000001</v>
      </c>
      <c r="M58" s="18">
        <v>0</v>
      </c>
      <c r="N58" s="19">
        <f>SUM(C58:M58)</f>
        <v>100.36410000000001</v>
      </c>
      <c r="O58" s="17">
        <v>12</v>
      </c>
      <c r="P58" s="19">
        <f>C58/'[1]at-wt-ox'!A$2*garnet!C$1</f>
        <v>1.3031690474882789</v>
      </c>
      <c r="Q58" s="19">
        <f>D58/'[1]at-wt-ox'!B$2*garnet!D$1</f>
        <v>0</v>
      </c>
      <c r="R58" s="19">
        <f>E58/'[1]at-wt-ox'!C$2*garnet!E$1</f>
        <v>0</v>
      </c>
      <c r="S58" s="19">
        <f>F58/'[1]at-wt-ox'!D$2*garnet!F$1</f>
        <v>0</v>
      </c>
      <c r="T58" s="19">
        <f>G58/'[1]at-wt-ox'!E$2*garnet!G$1</f>
        <v>0.30064973748823853</v>
      </c>
      <c r="U58" s="19">
        <f>H58/'[1]at-wt-ox'!F$2*garnet!H$1</f>
        <v>0.65201272640965391</v>
      </c>
      <c r="V58" s="19">
        <f>I58/'[1]at-wt-ox'!G$2*garnet!I$1</f>
        <v>0.18955746767102349</v>
      </c>
      <c r="W58" s="19">
        <f>J58/'[1]at-wt-ox'!H$2*garnet!J$1</f>
        <v>0.16905206018823982</v>
      </c>
      <c r="X58" s="19">
        <f>K58/'[1]at-wt-ox'!I$2*garnet!K$1</f>
        <v>0</v>
      </c>
      <c r="Y58" s="19">
        <f>L58/'[1]at-wt-ox'!J$2*garnet!L$1</f>
        <v>4.7097863750292512E-3</v>
      </c>
      <c r="Z58" s="19">
        <f>M58/'[1]at-wt-ox'!K$2*garnet!M$1</f>
        <v>0</v>
      </c>
      <c r="AA58" s="19">
        <f>SUM(P58:Z58)</f>
        <v>2.6191508256204639</v>
      </c>
      <c r="AB58" s="19">
        <f>O58/AA58</f>
        <v>4.5816376371365557</v>
      </c>
      <c r="AC58" s="19">
        <f>P58*$AB58*AC$1</f>
        <v>2.9853241777618469</v>
      </c>
      <c r="AD58" s="19">
        <f>Q58*$AB58*AD$1</f>
        <v>0</v>
      </c>
      <c r="AE58" s="19">
        <f>R58*$AB58*AE$1</f>
        <v>0</v>
      </c>
      <c r="AF58" s="19">
        <f>S58*$AB58*AF$1</f>
        <v>0</v>
      </c>
      <c r="AG58" s="19">
        <f>T58*$AB58*AG$1</f>
        <v>1.3774681528713388</v>
      </c>
      <c r="AH58" s="19">
        <f>U58*$AB58*AH$1</f>
        <v>1.9915240314736602</v>
      </c>
      <c r="AI58" s="19">
        <f>V58*$AB58*AI$1</f>
        <v>0.8684836282818571</v>
      </c>
      <c r="AJ58" s="19">
        <f>W58*$AB58*AJ$1</f>
        <v>0.77453528159391383</v>
      </c>
      <c r="AK58" s="19">
        <f>X58*$AB58*AK$1</f>
        <v>0</v>
      </c>
      <c r="AL58" s="19">
        <f>Y58*$AB58*AL$1</f>
        <v>2.1578534518706963E-2</v>
      </c>
      <c r="AM58" s="19">
        <f>Z58*$AB58*AM$1</f>
        <v>0</v>
      </c>
      <c r="AN58" s="19">
        <f>SUM(AC58:AM58)</f>
        <v>8.0189138065013239</v>
      </c>
      <c r="AO58" s="19">
        <f>AN58*24/8-24</f>
        <v>5.6741419503971713E-2</v>
      </c>
      <c r="AP58" s="19">
        <f>AG58-AO58</f>
        <v>1.3207267333673671</v>
      </c>
      <c r="AQ58" s="19">
        <f>AC58/$AN58*8</f>
        <v>2.9782828445832643</v>
      </c>
      <c r="AR58" s="19">
        <f>AD58/$AN58*8</f>
        <v>0</v>
      </c>
      <c r="AS58" s="19">
        <f>AE58/$AN58*8</f>
        <v>0</v>
      </c>
      <c r="AT58" s="19">
        <f>AF58/$AN58*8</f>
        <v>0</v>
      </c>
      <c r="AU58" s="19">
        <f>AG58/$AN58*8</f>
        <v>1.3742191883938779</v>
      </c>
      <c r="AV58" s="19">
        <f>AH58/$AN58*8</f>
        <v>1.9868267244464304</v>
      </c>
      <c r="AW58" s="19">
        <f>AI58/$AN58*8</f>
        <v>0.86643517986461971</v>
      </c>
      <c r="AX58" s="19">
        <f>AJ58/$AN58*8</f>
        <v>0.77270842439130383</v>
      </c>
      <c r="AY58" s="19">
        <f>AK58/$AN58*8</f>
        <v>0</v>
      </c>
      <c r="AZ58" s="19">
        <f>AL58/$AN58*8</f>
        <v>2.1527638320503899E-2</v>
      </c>
      <c r="BA58" s="19">
        <f>AM58/$AN58*8</f>
        <v>0</v>
      </c>
      <c r="BB58" s="20">
        <f>AQ58</f>
        <v>2.9782828445832643</v>
      </c>
      <c r="BC58" s="20">
        <f>IF(3-BB58&gt;AV58,AV58,3-BB58)</f>
        <v>2.1717155416735689E-2</v>
      </c>
      <c r="BD58" s="19">
        <f>SUM(BB58:BC58)</f>
        <v>3</v>
      </c>
      <c r="BE58" s="19">
        <f>AV58-BC58</f>
        <v>1.9651095690296947</v>
      </c>
      <c r="BF58" s="19">
        <f>AY58</f>
        <v>0</v>
      </c>
      <c r="BG58" s="19">
        <f>IF(2-(BE58+AY58+AT58)&gt;AO58,AO58,2-(BE58+AY58+AT58))</f>
        <v>3.4890430970305308E-2</v>
      </c>
      <c r="BH58" s="19">
        <f>AT58</f>
        <v>0</v>
      </c>
      <c r="BI58" s="19">
        <f>SUM(BE58:BH58)</f>
        <v>2</v>
      </c>
      <c r="BJ58" s="19">
        <f>AI58/AN58*8</f>
        <v>0.86643517986461971</v>
      </c>
      <c r="BK58" s="19">
        <f>AJ58/AN58*8</f>
        <v>0.77270842439130383</v>
      </c>
      <c r="BL58" s="19">
        <f>AL58/AN58*8</f>
        <v>2.1527638320503899E-2</v>
      </c>
      <c r="BM58" s="19">
        <f>AP58/AN58*8</f>
        <v>1.3176116020068351</v>
      </c>
      <c r="BN58" s="19">
        <f>AO58-BG58</f>
        <v>2.1850988533666404E-2</v>
      </c>
      <c r="BO58" s="19">
        <f>AE58/AN58*8</f>
        <v>0</v>
      </c>
      <c r="BP58" s="19">
        <f>AD58/AN58*8</f>
        <v>0</v>
      </c>
      <c r="BQ58" s="19">
        <f>SUM(BJ58:BP58)</f>
        <v>3.0001338331169292</v>
      </c>
      <c r="BR58" s="17"/>
      <c r="BS58" s="20">
        <f>BJ58/(BJ58+BM58+BK58+BL58)*100</f>
        <v>29.091769488597912</v>
      </c>
      <c r="BT58" s="20">
        <f>BM58/(BJ58+BM58+BK58+BL58)*100</f>
        <v>44.240647069610418</v>
      </c>
      <c r="BU58" s="20">
        <f>BL58/(BJ58+BM58+BK58+BL58)*100</f>
        <v>0.72282047890975787</v>
      </c>
      <c r="BV58" s="19">
        <f>BK58/(BK58+BL58+BJ58+BM58)*100</f>
        <v>25.944762962881899</v>
      </c>
      <c r="BW58" s="19">
        <f>BT58+BU58</f>
        <v>44.963467548520178</v>
      </c>
      <c r="BX58" s="21">
        <f>BN58/BE58*BV58</f>
        <v>0.28849216702483954</v>
      </c>
      <c r="BY58" s="17" t="s">
        <v>105</v>
      </c>
    </row>
    <row r="59" spans="1:77">
      <c r="A59" s="17">
        <v>109</v>
      </c>
      <c r="B59" s="17" t="s">
        <v>68</v>
      </c>
      <c r="C59" s="18">
        <v>38.979999999999997</v>
      </c>
      <c r="D59" s="18">
        <v>0</v>
      </c>
      <c r="E59" s="18">
        <v>0</v>
      </c>
      <c r="F59" s="18">
        <v>0</v>
      </c>
      <c r="G59" s="18">
        <v>21.66</v>
      </c>
      <c r="H59" s="18">
        <v>21.99</v>
      </c>
      <c r="I59" s="18">
        <v>7.82</v>
      </c>
      <c r="J59" s="18">
        <v>9.39</v>
      </c>
      <c r="K59" s="18">
        <v>0</v>
      </c>
      <c r="L59" s="18">
        <v>0.41970000000000002</v>
      </c>
      <c r="M59" s="18">
        <v>0</v>
      </c>
      <c r="N59" s="19">
        <f>SUM(C59:M59)</f>
        <v>100.2597</v>
      </c>
      <c r="O59" s="17">
        <v>12</v>
      </c>
      <c r="P59" s="19">
        <f>C59/'[1]at-wt-ox'!A$2*garnet!C$1</f>
        <v>1.2975103313178318</v>
      </c>
      <c r="Q59" s="19">
        <f>D59/'[1]at-wt-ox'!B$2*garnet!D$1</f>
        <v>0</v>
      </c>
      <c r="R59" s="19">
        <f>E59/'[1]at-wt-ox'!C$2*garnet!E$1</f>
        <v>0</v>
      </c>
      <c r="S59" s="19">
        <f>F59/'[1]at-wt-ox'!D$2*garnet!F$1</f>
        <v>0</v>
      </c>
      <c r="T59" s="19">
        <f>G59/'[1]at-wt-ox'!E$2*garnet!G$1</f>
        <v>0.30148487564792803</v>
      </c>
      <c r="U59" s="19">
        <f>H59/'[1]at-wt-ox'!F$2*garnet!H$1</f>
        <v>0.64701082372510332</v>
      </c>
      <c r="V59" s="19">
        <f>I59/'[1]at-wt-ox'!G$2*garnet!I$1</f>
        <v>0.1940234813072518</v>
      </c>
      <c r="W59" s="19">
        <f>J59/'[1]at-wt-ox'!H$2*garnet!J$1</f>
        <v>0.16744713556619958</v>
      </c>
      <c r="X59" s="19">
        <f>K59/'[1]at-wt-ox'!I$2*garnet!K$1</f>
        <v>0</v>
      </c>
      <c r="Y59" s="19">
        <f>L59/'[1]at-wt-ox'!J$2*garnet!L$1</f>
        <v>5.9164841113432416E-3</v>
      </c>
      <c r="Z59" s="19">
        <f>M59/'[1]at-wt-ox'!K$2*garnet!M$1</f>
        <v>0</v>
      </c>
      <c r="AA59" s="19">
        <f>SUM(P59:Z59)</f>
        <v>2.6133931316756578</v>
      </c>
      <c r="AB59" s="19">
        <f>O59/AA59</f>
        <v>4.5917316666038026</v>
      </c>
      <c r="AC59" s="19">
        <f>P59*$AB59*AC$1</f>
        <v>2.9789096380288398</v>
      </c>
      <c r="AD59" s="19">
        <f>Q59*$AB59*AD$1</f>
        <v>0</v>
      </c>
      <c r="AE59" s="19">
        <f>R59*$AB59*AE$1</f>
        <v>0</v>
      </c>
      <c r="AF59" s="19">
        <f>S59*$AB59*AF$1</f>
        <v>0</v>
      </c>
      <c r="AG59" s="19">
        <f>T59*$AB59*AG$1</f>
        <v>1.3843376505147007</v>
      </c>
      <c r="AH59" s="19">
        <f>U59*$AB59*AH$1</f>
        <v>1.9806000586226453</v>
      </c>
      <c r="AI59" s="19">
        <f>V59*$AB59*AI$1</f>
        <v>0.89090376318321907</v>
      </c>
      <c r="AJ59" s="19">
        <f>W59*$AB59*AJ$1</f>
        <v>0.76887231486141849</v>
      </c>
      <c r="AK59" s="19">
        <f>X59*$AB59*AK$1</f>
        <v>0</v>
      </c>
      <c r="AL59" s="19">
        <f>Y59*$AB59*AL$1</f>
        <v>2.7166907449013022E-2</v>
      </c>
      <c r="AM59" s="19">
        <f>Z59*$AB59*AM$1</f>
        <v>0</v>
      </c>
      <c r="AN59" s="19">
        <f>SUM(AC59:AM59)</f>
        <v>8.0307903326598371</v>
      </c>
      <c r="AO59" s="19">
        <f>AN59*24/8-24</f>
        <v>9.2370997979511316E-2</v>
      </c>
      <c r="AP59" s="19">
        <f>AG59-AO59</f>
        <v>1.2919666525351894</v>
      </c>
      <c r="AQ59" s="19">
        <f>AC59/$AN59*8</f>
        <v>2.9674883936781455</v>
      </c>
      <c r="AR59" s="19">
        <f>AD59/$AN59*8</f>
        <v>0</v>
      </c>
      <c r="AS59" s="19">
        <f>AE59/$AN59*8</f>
        <v>0</v>
      </c>
      <c r="AT59" s="19">
        <f>AF59/$AN59*8</f>
        <v>0</v>
      </c>
      <c r="AU59" s="19">
        <f>AG59/$AN59*8</f>
        <v>1.3790300512614193</v>
      </c>
      <c r="AV59" s="19">
        <f>AH59/$AN59*8</f>
        <v>1.9730063683200763</v>
      </c>
      <c r="AW59" s="19">
        <f>AI59/$AN59*8</f>
        <v>0.8874880068130454</v>
      </c>
      <c r="AX59" s="19">
        <f>AJ59/$AN59*8</f>
        <v>0.76592443135719546</v>
      </c>
      <c r="AY59" s="19">
        <f>AK59/$AN59*8</f>
        <v>0</v>
      </c>
      <c r="AZ59" s="19">
        <f>AL59/$AN59*8</f>
        <v>2.706274857011759E-2</v>
      </c>
      <c r="BA59" s="19">
        <f>AM59/$AN59*8</f>
        <v>0</v>
      </c>
      <c r="BB59" s="20">
        <f>AQ59</f>
        <v>2.9674883936781455</v>
      </c>
      <c r="BC59" s="20">
        <f>IF(3-BB59&gt;AV59,AV59,3-BB59)</f>
        <v>3.2511606321854458E-2</v>
      </c>
      <c r="BD59" s="19">
        <f>SUM(BB59:BC59)</f>
        <v>3</v>
      </c>
      <c r="BE59" s="19">
        <f>AV59-BC59</f>
        <v>1.9404947619982218</v>
      </c>
      <c r="BF59" s="19">
        <f>AY59</f>
        <v>0</v>
      </c>
      <c r="BG59" s="19">
        <f>IF(2-(BE59+AY59+AT59)&gt;AO59,AO59,2-(BE59+AY59+AT59))</f>
        <v>5.9505238001778205E-2</v>
      </c>
      <c r="BH59" s="19">
        <f>AT59</f>
        <v>0</v>
      </c>
      <c r="BI59" s="19">
        <f>SUM(BE59:BH59)</f>
        <v>2</v>
      </c>
      <c r="BJ59" s="19">
        <f>AI59/AN59*8</f>
        <v>0.8874880068130454</v>
      </c>
      <c r="BK59" s="19">
        <f>AJ59/AN59*8</f>
        <v>0.76592443135719546</v>
      </c>
      <c r="BL59" s="19">
        <f>AL59/AN59*8</f>
        <v>2.706274857011759E-2</v>
      </c>
      <c r="BM59" s="19">
        <f>AP59/AN59*8</f>
        <v>1.2870132069377871</v>
      </c>
      <c r="BN59" s="19">
        <f>AO59-BG59</f>
        <v>3.2865759977733111E-2</v>
      </c>
      <c r="BO59" s="19">
        <f>AE59/AN59*8</f>
        <v>0</v>
      </c>
      <c r="BP59" s="19">
        <f>AD59/AN59*8</f>
        <v>0</v>
      </c>
      <c r="BQ59" s="19">
        <f>SUM(BJ59:BP59)</f>
        <v>3.0003541536558789</v>
      </c>
      <c r="BR59" s="17"/>
      <c r="BS59" s="20">
        <f>BJ59/(BJ59+BM59+BK59+BL59)*100</f>
        <v>29.907042221419474</v>
      </c>
      <c r="BT59" s="20">
        <f>BM59/(BJ59+BM59+BK59+BL59)*100</f>
        <v>43.370454613389697</v>
      </c>
      <c r="BU59" s="20">
        <f>BL59/(BJ59+BM59+BK59+BL59)*100</f>
        <v>0.91197487504151042</v>
      </c>
      <c r="BV59" s="19">
        <f>BK59/(BK59+BL59+BJ59+BM59)*100</f>
        <v>25.810528290149321</v>
      </c>
      <c r="BW59" s="19">
        <f>BT59+BU59</f>
        <v>44.282429488431205</v>
      </c>
      <c r="BX59" s="21">
        <f>BN59/BE59*BV59</f>
        <v>0.4371475998260464</v>
      </c>
      <c r="BY59" s="17"/>
    </row>
    <row r="60" spans="1:77">
      <c r="A60" s="17">
        <v>110</v>
      </c>
      <c r="B60" s="17" t="s">
        <v>69</v>
      </c>
      <c r="C60" s="18">
        <v>39.380000000000003</v>
      </c>
      <c r="D60" s="18">
        <v>0</v>
      </c>
      <c r="E60" s="18">
        <v>0</v>
      </c>
      <c r="F60" s="18">
        <v>0</v>
      </c>
      <c r="G60" s="18">
        <v>21.47</v>
      </c>
      <c r="H60" s="18">
        <v>22.03</v>
      </c>
      <c r="I60" s="18">
        <v>7.94</v>
      </c>
      <c r="J60" s="18">
        <v>8.9700000000000006</v>
      </c>
      <c r="K60" s="18">
        <v>0</v>
      </c>
      <c r="L60" s="18">
        <v>0.34050000000000002</v>
      </c>
      <c r="M60" s="18">
        <v>0</v>
      </c>
      <c r="N60" s="19">
        <f>SUM(C60:M60)</f>
        <v>100.1305</v>
      </c>
      <c r="O60" s="17">
        <v>12</v>
      </c>
      <c r="P60" s="19">
        <f>C60/'[1]at-wt-ox'!A$2*garnet!C$1</f>
        <v>1.310824957601237</v>
      </c>
      <c r="Q60" s="19">
        <f>D60/'[1]at-wt-ox'!B$2*garnet!D$1</f>
        <v>0</v>
      </c>
      <c r="R60" s="19">
        <f>E60/'[1]at-wt-ox'!C$2*garnet!E$1</f>
        <v>0</v>
      </c>
      <c r="S60" s="19">
        <f>F60/'[1]at-wt-ox'!D$2*garnet!F$1</f>
        <v>0</v>
      </c>
      <c r="T60" s="19">
        <f>G60/'[1]at-wt-ox'!E$2*garnet!G$1</f>
        <v>0.29884027147557779</v>
      </c>
      <c r="U60" s="19">
        <f>H60/'[1]at-wt-ox'!F$2*garnet!H$1</f>
        <v>0.64818774200382112</v>
      </c>
      <c r="V60" s="19">
        <f>I60/'[1]at-wt-ox'!G$2*garnet!I$1</f>
        <v>0.19700082373140401</v>
      </c>
      <c r="W60" s="19">
        <f>J60/'[1]at-wt-ox'!H$2*garnet!J$1</f>
        <v>0.15995748733001172</v>
      </c>
      <c r="X60" s="19">
        <f>K60/'[1]at-wt-ox'!I$2*garnet!K$1</f>
        <v>0</v>
      </c>
      <c r="Y60" s="19">
        <f>L60/'[1]at-wt-ox'!J$2*garnet!L$1</f>
        <v>4.8000067665293633E-3</v>
      </c>
      <c r="Z60" s="19">
        <f>M60/'[1]at-wt-ox'!K$2*garnet!M$1</f>
        <v>0</v>
      </c>
      <c r="AA60" s="19">
        <f>SUM(P60:Z60)</f>
        <v>2.6196112889085814</v>
      </c>
      <c r="AB60" s="19">
        <f>O60/AA60</f>
        <v>4.5808322978328615</v>
      </c>
      <c r="AC60" s="19">
        <f>P60*$AB60*AC$1</f>
        <v>3.0023346512925686</v>
      </c>
      <c r="AD60" s="19">
        <f>Q60*$AB60*AD$1</f>
        <v>0</v>
      </c>
      <c r="AE60" s="19">
        <f>R60*$AB60*AE$1</f>
        <v>0</v>
      </c>
      <c r="AF60" s="19">
        <f>S60*$AB60*AF$1</f>
        <v>0</v>
      </c>
      <c r="AG60" s="19">
        <f>T60*$AB60*AG$1</f>
        <v>1.3689371674684672</v>
      </c>
      <c r="AH60" s="19">
        <f>U60*$AB60*AH$1</f>
        <v>1.9794928957536384</v>
      </c>
      <c r="AI60" s="19">
        <f>V60*$AB60*AI$1</f>
        <v>0.90242773604849391</v>
      </c>
      <c r="AJ60" s="19">
        <f>W60*$AB60*AJ$1</f>
        <v>0.73273842424150848</v>
      </c>
      <c r="AK60" s="19">
        <f>X60*$AB60*AK$1</f>
        <v>0</v>
      </c>
      <c r="AL60" s="19">
        <f>Y60*$AB60*AL$1</f>
        <v>2.1988026025933988E-2</v>
      </c>
      <c r="AM60" s="19">
        <f>Z60*$AB60*AM$1</f>
        <v>0</v>
      </c>
      <c r="AN60" s="19">
        <f>SUM(AC60:AM60)</f>
        <v>8.0079189008306102</v>
      </c>
      <c r="AO60" s="19">
        <f>AN60*24/8-24</f>
        <v>2.3756702491830595E-2</v>
      </c>
      <c r="AP60" s="19">
        <f>AG60-AO60</f>
        <v>1.3451804649766366</v>
      </c>
      <c r="AQ60" s="19">
        <f>AC60/$AN60*8</f>
        <v>2.9993656913594924</v>
      </c>
      <c r="AR60" s="19">
        <f>AD60/$AN60*8</f>
        <v>0</v>
      </c>
      <c r="AS60" s="19">
        <f>AE60/$AN60*8</f>
        <v>0</v>
      </c>
      <c r="AT60" s="19">
        <f>AF60/$AN60*8</f>
        <v>0</v>
      </c>
      <c r="AU60" s="19">
        <f>AG60/$AN60*8</f>
        <v>1.3675834477559217</v>
      </c>
      <c r="AV60" s="19">
        <f>AH60/$AN60*8</f>
        <v>1.9775354074061047</v>
      </c>
      <c r="AW60" s="19">
        <f>AI60/$AN60*8</f>
        <v>0.90153533992946988</v>
      </c>
      <c r="AX60" s="19">
        <f>AJ60/$AN60*8</f>
        <v>0.73201383112459462</v>
      </c>
      <c r="AY60" s="19">
        <f>AK60/$AN60*8</f>
        <v>0</v>
      </c>
      <c r="AZ60" s="19">
        <f>AL60/$AN60*8</f>
        <v>2.196628242441697E-2</v>
      </c>
      <c r="BA60" s="19">
        <f>AM60/$AN60*8</f>
        <v>0</v>
      </c>
      <c r="BB60" s="20">
        <f>AQ60</f>
        <v>2.9993656913594924</v>
      </c>
      <c r="BC60" s="20">
        <f>IF(3-BB60&gt;AV60,AV60,3-BB60)</f>
        <v>6.3430864050761926E-4</v>
      </c>
      <c r="BD60" s="19">
        <f>SUM(BB60:BC60)</f>
        <v>3</v>
      </c>
      <c r="BE60" s="19">
        <f>AV60-BC60</f>
        <v>1.9769010987655971</v>
      </c>
      <c r="BF60" s="19">
        <f>AY60</f>
        <v>0</v>
      </c>
      <c r="BG60" s="19">
        <f>IF(2-(BE60+AY60+AT60)&gt;AO60,AO60,2-(BE60+AY60+AT60))</f>
        <v>2.3098901234402947E-2</v>
      </c>
      <c r="BH60" s="19">
        <f>AT60</f>
        <v>0</v>
      </c>
      <c r="BI60" s="19">
        <f>SUM(BE60:BH60)</f>
        <v>2</v>
      </c>
      <c r="BJ60" s="19">
        <f>AI60/AN60*8</f>
        <v>0.90153533992946988</v>
      </c>
      <c r="BK60" s="19">
        <f>AJ60/AN60*8</f>
        <v>0.73201383112459462</v>
      </c>
      <c r="BL60" s="19">
        <f>AL60/AN60*8</f>
        <v>2.196628242441697E-2</v>
      </c>
      <c r="BM60" s="19">
        <f>AP60/AN60*8</f>
        <v>1.3438502378810151</v>
      </c>
      <c r="BN60" s="19">
        <f>AO60-BG60</f>
        <v>6.5780125742764817E-4</v>
      </c>
      <c r="BO60" s="19">
        <f>AE60/AN60*8</f>
        <v>0</v>
      </c>
      <c r="BP60" s="19">
        <f>AD60/AN60*8</f>
        <v>0</v>
      </c>
      <c r="BQ60" s="19">
        <f>SUM(BJ60:BP60)</f>
        <v>3.0000234926169247</v>
      </c>
      <c r="BR60" s="17"/>
      <c r="BS60" s="20">
        <f>BJ60/(BJ60+BM60+BK60+BL60)*100</f>
        <v>30.057533248666275</v>
      </c>
      <c r="BT60" s="20">
        <f>BM60/(BJ60+BM60+BK60+BL60)*100</f>
        <v>44.804481219224037</v>
      </c>
      <c r="BU60" s="20">
        <f>BL60/(BJ60+BM60+BK60+BL60)*100</f>
        <v>0.73236426247379338</v>
      </c>
      <c r="BV60" s="19">
        <f>BK60/(BK60+BL60+BJ60+BM60)*100</f>
        <v>24.40562126963588</v>
      </c>
      <c r="BW60" s="19">
        <f>BT60+BU60</f>
        <v>45.536845481697831</v>
      </c>
      <c r="BX60" s="21">
        <f>BN60/BE60*BV60</f>
        <v>8.1208151330857143E-3</v>
      </c>
      <c r="BY60" s="17"/>
    </row>
    <row r="61" spans="1:77">
      <c r="A61" s="17">
        <v>111</v>
      </c>
      <c r="B61" s="17" t="s">
        <v>70</v>
      </c>
      <c r="C61" s="18">
        <v>38.979999999999997</v>
      </c>
      <c r="D61" s="18">
        <v>4.2500000000000003E-2</v>
      </c>
      <c r="E61" s="18">
        <v>0</v>
      </c>
      <c r="F61" s="18">
        <v>0</v>
      </c>
      <c r="G61" s="18">
        <v>23.09</v>
      </c>
      <c r="H61" s="18">
        <v>22.11</v>
      </c>
      <c r="I61" s="18">
        <v>8.01</v>
      </c>
      <c r="J61" s="18">
        <v>7.77</v>
      </c>
      <c r="K61" s="18">
        <v>0</v>
      </c>
      <c r="L61" s="18">
        <v>0.3846</v>
      </c>
      <c r="M61" s="18">
        <v>0</v>
      </c>
      <c r="N61" s="19">
        <f>SUM(C61:M61)</f>
        <v>100.3871</v>
      </c>
      <c r="O61" s="17">
        <v>12</v>
      </c>
      <c r="P61" s="19">
        <f>C61/'[1]at-wt-ox'!A$2*garnet!C$1</f>
        <v>1.2975103313178318</v>
      </c>
      <c r="Q61" s="19">
        <f>D61/'[1]at-wt-ox'!B$2*garnet!D$1</f>
        <v>6.8571679347855907E-4</v>
      </c>
      <c r="R61" s="19">
        <f>E61/'[1]at-wt-ox'!C$2*garnet!E$1</f>
        <v>0</v>
      </c>
      <c r="S61" s="19">
        <f>F61/'[1]at-wt-ox'!D$2*garnet!F$1</f>
        <v>0</v>
      </c>
      <c r="T61" s="19">
        <f>G61/'[1]at-wt-ox'!E$2*garnet!G$1</f>
        <v>0.3213890017871957</v>
      </c>
      <c r="U61" s="19">
        <f>H61/'[1]at-wt-ox'!F$2*garnet!H$1</f>
        <v>0.65054157856125672</v>
      </c>
      <c r="V61" s="19">
        <f>I61/'[1]at-wt-ox'!G$2*garnet!I$1</f>
        <v>0.19873760681215946</v>
      </c>
      <c r="W61" s="19">
        <f>J61/'[1]at-wt-ox'!H$2*garnet!J$1</f>
        <v>0.13855849236947504</v>
      </c>
      <c r="X61" s="19">
        <f>K61/'[1]at-wt-ox'!I$2*garnet!K$1</f>
        <v>0</v>
      </c>
      <c r="Y61" s="19">
        <f>L61/'[1]at-wt-ox'!J$2*garnet!L$1</f>
        <v>5.4216816517098174E-3</v>
      </c>
      <c r="Z61" s="19">
        <f>M61/'[1]at-wt-ox'!K$2*garnet!M$1</f>
        <v>0</v>
      </c>
      <c r="AA61" s="19">
        <f>SUM(P61:Z61)</f>
        <v>2.6128444092931074</v>
      </c>
      <c r="AB61" s="19">
        <f>O61/AA61</f>
        <v>4.5926959742874791</v>
      </c>
      <c r="AC61" s="19">
        <f>P61*$AB61*AC$1</f>
        <v>2.9795352376199098</v>
      </c>
      <c r="AD61" s="19">
        <f>Q61*$AB61*AD$1</f>
        <v>6.2985775138205942E-3</v>
      </c>
      <c r="AE61" s="19">
        <f>R61*$AB61*AE$1</f>
        <v>0</v>
      </c>
      <c r="AF61" s="19">
        <f>S61*$AB61*AF$1</f>
        <v>0</v>
      </c>
      <c r="AG61" s="19">
        <f>T61*$AB61*AG$1</f>
        <v>1.4760419746883251</v>
      </c>
      <c r="AH61" s="19">
        <f>U61*$AB61*AH$1</f>
        <v>1.9918264593099368</v>
      </c>
      <c r="AI61" s="19">
        <f>V61*$AB61*AI$1</f>
        <v>0.91274140674573268</v>
      </c>
      <c r="AJ61" s="19">
        <f>W61*$AB61*AJ$1</f>
        <v>0.63635703010863043</v>
      </c>
      <c r="AK61" s="19">
        <f>X61*$AB61*AK$1</f>
        <v>0</v>
      </c>
      <c r="AL61" s="19">
        <f>Y61*$AB61*AL$1</f>
        <v>2.4900135495675969E-2</v>
      </c>
      <c r="AM61" s="19">
        <f>Z61*$AB61*AM$1</f>
        <v>0</v>
      </c>
      <c r="AN61" s="19">
        <f>SUM(AC61:AM61)</f>
        <v>8.027700821482032</v>
      </c>
      <c r="AO61" s="19">
        <f>AN61*24/8-24</f>
        <v>8.3102464446096036E-2</v>
      </c>
      <c r="AP61" s="19">
        <f>AG61-AO61</f>
        <v>1.3929395102422291</v>
      </c>
      <c r="AQ61" s="19">
        <f>AC61/$AN61*8</f>
        <v>2.9692538911233055</v>
      </c>
      <c r="AR61" s="19">
        <f>AD61/$AN61*8</f>
        <v>6.2768432993573209E-3</v>
      </c>
      <c r="AS61" s="19">
        <f>AE61/$AN61*8</f>
        <v>0</v>
      </c>
      <c r="AT61" s="19">
        <f>AF61/$AN61*8</f>
        <v>0</v>
      </c>
      <c r="AU61" s="19">
        <f>AG61/$AN61*8</f>
        <v>1.4709486638948519</v>
      </c>
      <c r="AV61" s="19">
        <f>AH61/$AN61*8</f>
        <v>1.9849533544945601</v>
      </c>
      <c r="AW61" s="19">
        <f>AI61/$AN61*8</f>
        <v>0.90959185155804267</v>
      </c>
      <c r="AX61" s="19">
        <f>AJ61/$AN61*8</f>
        <v>0.63416118189730897</v>
      </c>
      <c r="AY61" s="19">
        <f>AK61/$AN61*8</f>
        <v>0</v>
      </c>
      <c r="AZ61" s="19">
        <f>AL61/$AN61*8</f>
        <v>2.4814213732573094E-2</v>
      </c>
      <c r="BA61" s="19">
        <f>AM61/$AN61*8</f>
        <v>0</v>
      </c>
      <c r="BB61" s="20">
        <f>AQ61</f>
        <v>2.9692538911233055</v>
      </c>
      <c r="BC61" s="20">
        <f>IF(3-BB61&gt;AV61,AV61,3-BB61)</f>
        <v>3.0746108876694489E-2</v>
      </c>
      <c r="BD61" s="19">
        <f>SUM(BB61:BC61)</f>
        <v>3</v>
      </c>
      <c r="BE61" s="19">
        <f>AV61-BC61</f>
        <v>1.9542072456178656</v>
      </c>
      <c r="BF61" s="19">
        <f>AY61</f>
        <v>0</v>
      </c>
      <c r="BG61" s="19">
        <f>IF(2-(BE61+AY61+AT61)&gt;AO61,AO61,2-(BE61+AY61+AT61))</f>
        <v>4.5792754382134371E-2</v>
      </c>
      <c r="BH61" s="19">
        <f>AT61</f>
        <v>0</v>
      </c>
      <c r="BI61" s="19">
        <f>SUM(BE61:BH61)</f>
        <v>2</v>
      </c>
      <c r="BJ61" s="19">
        <f>AI61/AN61*8</f>
        <v>0.90959185155804267</v>
      </c>
      <c r="BK61" s="19">
        <f>AJ61/AN61*8</f>
        <v>0.63416118189730897</v>
      </c>
      <c r="BL61" s="19">
        <f>AL61/AN61*8</f>
        <v>2.4814213732573094E-2</v>
      </c>
      <c r="BM61" s="19">
        <f>AP61/AN61*8</f>
        <v>1.3881329573366656</v>
      </c>
      <c r="BN61" s="19">
        <f>AO61-BG61</f>
        <v>3.7309710063961665E-2</v>
      </c>
      <c r="BO61" s="19">
        <f>AE61/AN61*8</f>
        <v>0</v>
      </c>
      <c r="BP61" s="19">
        <f>AD61/AN61*8</f>
        <v>6.2768432993573209E-3</v>
      </c>
      <c r="BQ61" s="19">
        <f>SUM(BJ61:BP61)</f>
        <v>3.0002867578879089</v>
      </c>
      <c r="BR61" s="17"/>
      <c r="BS61" s="20">
        <f>BJ61/(BJ61+BM61+BK61+BL61)*100</f>
        <v>30.763749742571434</v>
      </c>
      <c r="BT61" s="20">
        <f>BM61/(BJ61+BM61+BK61+BL61)*100</f>
        <v>46.948721930361025</v>
      </c>
      <c r="BU61" s="20">
        <f>BL61/(BJ61+BM61+BK61+BL61)*100</f>
        <v>0.83925362789911229</v>
      </c>
      <c r="BV61" s="19">
        <f>BK61/(BK61+BL61+BJ61+BM61)*100</f>
        <v>21.448274699168433</v>
      </c>
      <c r="BW61" s="19">
        <f>BT61+BU61</f>
        <v>47.787975558260136</v>
      </c>
      <c r="BX61" s="21">
        <f>BN61/BE61*BV61</f>
        <v>0.40949029955375527</v>
      </c>
      <c r="BY61" s="17"/>
    </row>
    <row r="62" spans="1:77">
      <c r="A62" s="17">
        <v>112</v>
      </c>
      <c r="B62" s="17" t="s">
        <v>71</v>
      </c>
      <c r="C62" s="18">
        <v>38.130000000000003</v>
      </c>
      <c r="D62" s="18">
        <v>0</v>
      </c>
      <c r="E62" s="18">
        <v>0</v>
      </c>
      <c r="F62" s="18">
        <v>0</v>
      </c>
      <c r="G62" s="18">
        <v>25.95</v>
      </c>
      <c r="H62" s="18">
        <v>21.87</v>
      </c>
      <c r="I62" s="18">
        <v>5.13</v>
      </c>
      <c r="J62" s="18">
        <v>8.77</v>
      </c>
      <c r="K62" s="18">
        <v>0</v>
      </c>
      <c r="L62" s="18">
        <v>0.874</v>
      </c>
      <c r="M62" s="18">
        <v>0</v>
      </c>
      <c r="N62" s="19">
        <f>SUM(C62:M62)</f>
        <v>100.72399999999999</v>
      </c>
      <c r="O62" s="17">
        <v>12</v>
      </c>
      <c r="P62" s="19">
        <f>C62/'[1]at-wt-ox'!A$2*garnet!C$1</f>
        <v>1.269216750465596</v>
      </c>
      <c r="Q62" s="19">
        <f>D62/'[1]at-wt-ox'!B$2*garnet!D$1</f>
        <v>0</v>
      </c>
      <c r="R62" s="19">
        <f>E62/'[1]at-wt-ox'!C$2*garnet!E$1</f>
        <v>0</v>
      </c>
      <c r="S62" s="19">
        <f>F62/'[1]at-wt-ox'!D$2*garnet!F$1</f>
        <v>0</v>
      </c>
      <c r="T62" s="19">
        <f>G62/'[1]at-wt-ox'!E$2*garnet!G$1</f>
        <v>0.36119725406573094</v>
      </c>
      <c r="U62" s="19">
        <f>H62/'[1]at-wt-ox'!F$2*garnet!H$1</f>
        <v>0.64348006888894993</v>
      </c>
      <c r="V62" s="19">
        <f>I62/'[1]at-wt-ox'!G$2*garnet!I$1</f>
        <v>0.12728138863250663</v>
      </c>
      <c r="W62" s="19">
        <f>J62/'[1]at-wt-ox'!H$2*garnet!J$1</f>
        <v>0.15639098816992228</v>
      </c>
      <c r="X62" s="19">
        <f>K62/'[1]at-wt-ox'!I$2*garnet!K$1</f>
        <v>0</v>
      </c>
      <c r="Y62" s="19">
        <f>L62/'[1]at-wt-ox'!J$2*garnet!L$1</f>
        <v>1.232072221423396E-2</v>
      </c>
      <c r="Z62" s="19">
        <f>M62/'[1]at-wt-ox'!K$2*garnet!M$1</f>
        <v>0</v>
      </c>
      <c r="AA62" s="19">
        <f>SUM(P62:Z62)</f>
        <v>2.5698871724369399</v>
      </c>
      <c r="AB62" s="19">
        <f>O62/AA62</f>
        <v>4.6694656982239389</v>
      </c>
      <c r="AC62" s="19">
        <f>P62*$AB62*AC$1</f>
        <v>2.9632820399551765</v>
      </c>
      <c r="AD62" s="19">
        <f>Q62*$AB62*AD$1</f>
        <v>0</v>
      </c>
      <c r="AE62" s="19">
        <f>R62*$AB62*AE$1</f>
        <v>0</v>
      </c>
      <c r="AF62" s="19">
        <f>S62*$AB62*AF$1</f>
        <v>0</v>
      </c>
      <c r="AG62" s="19">
        <f>T62*$AB62*AG$1</f>
        <v>1.6865981881526078</v>
      </c>
      <c r="AH62" s="19">
        <f>U62*$AB62*AH$1</f>
        <v>2.0031387394451525</v>
      </c>
      <c r="AI62" s="19">
        <f>V62*$AB62*AI$1</f>
        <v>0.59433607824180001</v>
      </c>
      <c r="AJ62" s="19">
        <f>W62*$AB62*AJ$1</f>
        <v>0.73026235477079793</v>
      </c>
      <c r="AK62" s="19">
        <f>X62*$AB62*AK$1</f>
        <v>0</v>
      </c>
      <c r="AL62" s="19">
        <f>Y62*$AB62*AL$1</f>
        <v>5.7531189756711169E-2</v>
      </c>
      <c r="AM62" s="19">
        <f>Z62*$AB62*AM$1</f>
        <v>0</v>
      </c>
      <c r="AN62" s="19">
        <f>SUM(AC62:AM62)</f>
        <v>8.0351485903222457</v>
      </c>
      <c r="AO62" s="19">
        <f>AN62*24/8-24</f>
        <v>0.10544577096673891</v>
      </c>
      <c r="AP62" s="19">
        <f>AG62-AO62</f>
        <v>1.5811524171858689</v>
      </c>
      <c r="AQ62" s="19">
        <f>AC62/$AN62*8</f>
        <v>2.9503195931179018</v>
      </c>
      <c r="AR62" s="19">
        <f>AD62/$AN62*8</f>
        <v>0</v>
      </c>
      <c r="AS62" s="19">
        <f>AE62/$AN62*8</f>
        <v>0</v>
      </c>
      <c r="AT62" s="19">
        <f>AF62/$AN62*8</f>
        <v>0</v>
      </c>
      <c r="AU62" s="19">
        <f>AG62/$AN62*8</f>
        <v>1.6792204093738783</v>
      </c>
      <c r="AV62" s="19">
        <f>AH62/$AN62*8</f>
        <v>1.9943763000054913</v>
      </c>
      <c r="AW62" s="19">
        <f>AI62/$AN62*8</f>
        <v>0.59173624140082215</v>
      </c>
      <c r="AX62" s="19">
        <f>AJ62/$AN62*8</f>
        <v>0.72706792817780219</v>
      </c>
      <c r="AY62" s="19">
        <f>AK62/$AN62*8</f>
        <v>0</v>
      </c>
      <c r="AZ62" s="19">
        <f>AL62/$AN62*8</f>
        <v>5.7279527924104172E-2</v>
      </c>
      <c r="BA62" s="19">
        <f>AM62/$AN62*8</f>
        <v>0</v>
      </c>
      <c r="BB62" s="20">
        <f>AQ62</f>
        <v>2.9503195931179018</v>
      </c>
      <c r="BC62" s="20">
        <f>IF(3-BB62&gt;AV62,AV62,3-BB62)</f>
        <v>4.9680406882098183E-2</v>
      </c>
      <c r="BD62" s="19">
        <f>SUM(BB62:BC62)</f>
        <v>3</v>
      </c>
      <c r="BE62" s="19">
        <f>AV62-BC62</f>
        <v>1.9446958931233931</v>
      </c>
      <c r="BF62" s="19">
        <f>AY62</f>
        <v>0</v>
      </c>
      <c r="BG62" s="19">
        <f>IF(2-(BE62+AY62+AT62)&gt;AO62,AO62,2-(BE62+AY62+AT62))</f>
        <v>5.5304106876606918E-2</v>
      </c>
      <c r="BH62" s="19">
        <f>AT62</f>
        <v>0</v>
      </c>
      <c r="BI62" s="19">
        <f>SUM(BE62:BH62)</f>
        <v>2</v>
      </c>
      <c r="BJ62" s="19">
        <f>AI62/AN62*8</f>
        <v>0.59173624140082215</v>
      </c>
      <c r="BK62" s="19">
        <f>AJ62/AN62*8</f>
        <v>0.72706792817780219</v>
      </c>
      <c r="BL62" s="19">
        <f>AL62/AN62*8</f>
        <v>5.7279527924104172E-2</v>
      </c>
      <c r="BM62" s="19">
        <f>AP62/AN62*8</f>
        <v>1.574235895615175</v>
      </c>
      <c r="BN62" s="19">
        <f>AO62-BG62</f>
        <v>5.0141664090131988E-2</v>
      </c>
      <c r="BO62" s="19">
        <f>AE62/AN62*8</f>
        <v>0</v>
      </c>
      <c r="BP62" s="19">
        <f>AD62/AN62*8</f>
        <v>0</v>
      </c>
      <c r="BQ62" s="19">
        <f>SUM(BJ62:BP62)</f>
        <v>3.0004612572080358</v>
      </c>
      <c r="BR62" s="17"/>
      <c r="BS62" s="20">
        <f>BJ62/(BJ62+BM62+BK62+BL62)*100</f>
        <v>20.056682766882012</v>
      </c>
      <c r="BT62" s="20">
        <f>BM62/(BJ62+BM62+BK62+BL62)*100</f>
        <v>53.358148021906992</v>
      </c>
      <c r="BU62" s="20">
        <f>BL62/(BJ62+BM62+BK62+BL62)*100</f>
        <v>1.9414685804791423</v>
      </c>
      <c r="BV62" s="19">
        <f>BK62/(BK62+BL62+BJ62+BM62)*100</f>
        <v>24.643700630731853</v>
      </c>
      <c r="BW62" s="19">
        <f>BT62+BU62</f>
        <v>55.299616602386131</v>
      </c>
      <c r="BX62" s="21">
        <f>BN62/BE62*BV62</f>
        <v>0.63540842726792623</v>
      </c>
      <c r="BY62" s="17" t="s">
        <v>107</v>
      </c>
    </row>
    <row r="63" spans="1:77">
      <c r="A63" s="17">
        <v>113</v>
      </c>
      <c r="B63" s="17" t="s">
        <v>72</v>
      </c>
      <c r="C63" s="18">
        <v>38.58</v>
      </c>
      <c r="D63" s="18">
        <v>0</v>
      </c>
      <c r="E63" s="18">
        <v>0</v>
      </c>
      <c r="F63" s="18">
        <v>0</v>
      </c>
      <c r="G63" s="18">
        <v>25.46</v>
      </c>
      <c r="H63" s="18">
        <v>21.83</v>
      </c>
      <c r="I63" s="18">
        <v>6.69</v>
      </c>
      <c r="J63" s="18">
        <v>7.68</v>
      </c>
      <c r="K63" s="18">
        <v>0</v>
      </c>
      <c r="L63" s="18">
        <v>0.46810000000000002</v>
      </c>
      <c r="M63" s="18">
        <v>0</v>
      </c>
      <c r="N63" s="19">
        <f>SUM(C63:M63)</f>
        <v>100.70809999999999</v>
      </c>
      <c r="O63" s="17">
        <v>12</v>
      </c>
      <c r="P63" s="19">
        <f>C63/'[1]at-wt-ox'!A$2*garnet!C$1</f>
        <v>1.2841957050344266</v>
      </c>
      <c r="Q63" s="19">
        <f>D63/'[1]at-wt-ox'!B$2*garnet!D$1</f>
        <v>0</v>
      </c>
      <c r="R63" s="19">
        <f>E63/'[1]at-wt-ox'!C$2*garnet!E$1</f>
        <v>0</v>
      </c>
      <c r="S63" s="19">
        <f>F63/'[1]at-wt-ox'!D$2*garnet!F$1</f>
        <v>0</v>
      </c>
      <c r="T63" s="19">
        <f>G63/'[1]at-wt-ox'!E$2*garnet!G$1</f>
        <v>0.354376959094933</v>
      </c>
      <c r="U63" s="19">
        <f>H63/'[1]at-wt-ox'!F$2*garnet!H$1</f>
        <v>0.64230315061023213</v>
      </c>
      <c r="V63" s="19">
        <f>I63/'[1]at-wt-ox'!G$2*garnet!I$1</f>
        <v>0.16598684014648526</v>
      </c>
      <c r="W63" s="19">
        <f>J63/'[1]at-wt-ox'!H$2*garnet!J$1</f>
        <v>0.13695356774743478</v>
      </c>
      <c r="X63" s="19">
        <f>K63/'[1]at-wt-ox'!I$2*garnet!K$1</f>
        <v>0</v>
      </c>
      <c r="Y63" s="19">
        <f>L63/'[1]at-wt-ox'!J$2*garnet!L$1</f>
        <v>6.598775822062833E-3</v>
      </c>
      <c r="Z63" s="19">
        <f>M63/'[1]at-wt-ox'!K$2*garnet!M$1</f>
        <v>0</v>
      </c>
      <c r="AA63" s="19">
        <f>SUM(P63:Z63)</f>
        <v>2.5904149984555751</v>
      </c>
      <c r="AB63" s="19">
        <f>O63/AA63</f>
        <v>4.6324623688306659</v>
      </c>
      <c r="AC63" s="19">
        <f>P63*$AB63*AC$1</f>
        <v>2.9744941388929735</v>
      </c>
      <c r="AD63" s="19">
        <f>Q63*$AB63*AD$1</f>
        <v>0</v>
      </c>
      <c r="AE63" s="19">
        <f>R63*$AB63*AE$1</f>
        <v>0</v>
      </c>
      <c r="AF63" s="19">
        <f>S63*$AB63*AF$1</f>
        <v>0</v>
      </c>
      <c r="AG63" s="19">
        <f>T63*$AB63*AG$1</f>
        <v>1.6416379273879214</v>
      </c>
      <c r="AH63" s="19">
        <f>U63*$AB63*AH$1</f>
        <v>1.9836301163888506</v>
      </c>
      <c r="AI63" s="19">
        <f>V63*$AB63*AI$1</f>
        <v>0.76892779069970418</v>
      </c>
      <c r="AJ63" s="19">
        <f>W63*$AB63*AJ$1</f>
        <v>0.63443224886709282</v>
      </c>
      <c r="AK63" s="19">
        <f>X63*$AB63*AK$1</f>
        <v>0</v>
      </c>
      <c r="AL63" s="19">
        <f>Y63*$AB63*AL$1</f>
        <v>3.0568580676055716E-2</v>
      </c>
      <c r="AM63" s="19">
        <f>Z63*$AB63*AM$1</f>
        <v>0</v>
      </c>
      <c r="AN63" s="19">
        <f>SUM(AC63:AM63)</f>
        <v>8.0336908029125986</v>
      </c>
      <c r="AO63" s="19">
        <f>AN63*24/8-24</f>
        <v>0.10107240873779588</v>
      </c>
      <c r="AP63" s="19">
        <f>AG63-AO63</f>
        <v>1.5405655186501255</v>
      </c>
      <c r="AQ63" s="19">
        <f>AC63/$AN63*8</f>
        <v>2.9620200347412688</v>
      </c>
      <c r="AR63" s="19">
        <f>AD63/$AN63*8</f>
        <v>0</v>
      </c>
      <c r="AS63" s="19">
        <f>AE63/$AN63*8</f>
        <v>0</v>
      </c>
      <c r="AT63" s="19">
        <f>AF63/$AN63*8</f>
        <v>0</v>
      </c>
      <c r="AU63" s="19">
        <f>AG63/$AN63*8</f>
        <v>1.6347534080278507</v>
      </c>
      <c r="AV63" s="19">
        <f>AH63/$AN63*8</f>
        <v>1.9753113880556015</v>
      </c>
      <c r="AW63" s="19">
        <f>AI63/$AN63*8</f>
        <v>0.76570314647502336</v>
      </c>
      <c r="AX63" s="19">
        <f>AJ63/$AN63*8</f>
        <v>0.63177163715295659</v>
      </c>
      <c r="AY63" s="19">
        <f>AK63/$AN63*8</f>
        <v>0</v>
      </c>
      <c r="AZ63" s="19">
        <f>AL63/$AN63*8</f>
        <v>3.0440385547298523E-2</v>
      </c>
      <c r="BA63" s="19">
        <f>AM63/$AN63*8</f>
        <v>0</v>
      </c>
      <c r="BB63" s="20">
        <f>AQ63</f>
        <v>2.9620200347412688</v>
      </c>
      <c r="BC63" s="20">
        <f>IF(3-BB63&gt;AV63,AV63,3-BB63)</f>
        <v>3.7979965258731152E-2</v>
      </c>
      <c r="BD63" s="19">
        <f>SUM(BB63:BC63)</f>
        <v>3</v>
      </c>
      <c r="BE63" s="19">
        <f>AV63-BC63</f>
        <v>1.9373314227968703</v>
      </c>
      <c r="BF63" s="19">
        <f>AY63</f>
        <v>0</v>
      </c>
      <c r="BG63" s="19">
        <f>IF(2-(BE63+AY63+AT63)&gt;AO63,AO63,2-(BE63+AY63+AT63))</f>
        <v>6.2668577203129683E-2</v>
      </c>
      <c r="BH63" s="19">
        <f>AT63</f>
        <v>0</v>
      </c>
      <c r="BI63" s="19">
        <f>SUM(BE63:BH63)</f>
        <v>2</v>
      </c>
      <c r="BJ63" s="19">
        <f>AI63/AN63*8</f>
        <v>0.76570314647502336</v>
      </c>
      <c r="BK63" s="19">
        <f>AJ63/AN63*8</f>
        <v>0.63177163715295659</v>
      </c>
      <c r="BL63" s="19">
        <f>AL63/AN63*8</f>
        <v>3.0440385547298523E-2</v>
      </c>
      <c r="BM63" s="19">
        <f>AP63/AN63*8</f>
        <v>1.5341048655659952</v>
      </c>
      <c r="BN63" s="19">
        <f>AO63-BG63</f>
        <v>3.84038315346662E-2</v>
      </c>
      <c r="BO63" s="19">
        <f>AE63/AN63*8</f>
        <v>0</v>
      </c>
      <c r="BP63" s="19">
        <f>AD63/AN63*8</f>
        <v>0</v>
      </c>
      <c r="BQ63" s="19">
        <f>SUM(BJ63:BP63)</f>
        <v>3.0004238662759399</v>
      </c>
      <c r="BR63" s="17"/>
      <c r="BS63" s="20">
        <f>BJ63/(BJ63+BM63+BK63+BL63)*100</f>
        <v>25.850707878210077</v>
      </c>
      <c r="BT63" s="20">
        <f>BM63/(BJ63+BM63+BK63+BL63)*100</f>
        <v>51.792521575567129</v>
      </c>
      <c r="BU63" s="20">
        <f>BL63/(BJ63+BM63+BK63+BL63)*100</f>
        <v>1.0276900625338756</v>
      </c>
      <c r="BV63" s="19">
        <f>BK63/(BK63+BL63+BJ63+BM63)*100</f>
        <v>21.329080483688916</v>
      </c>
      <c r="BW63" s="19">
        <f>BT63+BU63</f>
        <v>52.820211638101007</v>
      </c>
      <c r="BX63" s="21">
        <f>BN63/BE63*BV63</f>
        <v>0.42280758162812837</v>
      </c>
      <c r="BY63" s="17"/>
    </row>
    <row r="64" spans="1:77">
      <c r="A64" s="17">
        <v>114</v>
      </c>
      <c r="B64" s="17" t="s">
        <v>73</v>
      </c>
      <c r="C64" s="18">
        <v>39.03</v>
      </c>
      <c r="D64" s="18">
        <v>0</v>
      </c>
      <c r="E64" s="18">
        <v>0</v>
      </c>
      <c r="F64" s="18">
        <v>0</v>
      </c>
      <c r="G64" s="18">
        <v>20.99</v>
      </c>
      <c r="H64" s="18">
        <v>22.08</v>
      </c>
      <c r="I64" s="18">
        <v>7.83</v>
      </c>
      <c r="J64" s="18">
        <v>9.81</v>
      </c>
      <c r="K64" s="18">
        <v>0</v>
      </c>
      <c r="L64" s="18">
        <v>0.3508</v>
      </c>
      <c r="M64" s="18">
        <v>0</v>
      </c>
      <c r="N64" s="19">
        <f>SUM(C64:M64)</f>
        <v>100.0908</v>
      </c>
      <c r="O64" s="17">
        <v>12</v>
      </c>
      <c r="P64" s="19">
        <f>C64/'[1]at-wt-ox'!A$2*garnet!C$1</f>
        <v>1.2991746596032574</v>
      </c>
      <c r="Q64" s="19">
        <f>D64/'[1]at-wt-ox'!B$2*garnet!D$1</f>
        <v>0</v>
      </c>
      <c r="R64" s="19">
        <f>E64/'[1]at-wt-ox'!C$2*garnet!E$1</f>
        <v>0</v>
      </c>
      <c r="S64" s="19">
        <f>F64/'[1]at-wt-ox'!D$2*garnet!F$1</f>
        <v>0</v>
      </c>
      <c r="T64" s="19">
        <f>G64/'[1]at-wt-ox'!E$2*garnet!G$1</f>
        <v>0.29215916619806137</v>
      </c>
      <c r="U64" s="19">
        <f>H64/'[1]at-wt-ox'!F$2*garnet!H$1</f>
        <v>0.64965888985221831</v>
      </c>
      <c r="V64" s="19">
        <f>I64/'[1]at-wt-ox'!G$2*garnet!I$1</f>
        <v>0.19427159317593115</v>
      </c>
      <c r="W64" s="19">
        <f>J64/'[1]at-wt-ox'!H$2*garnet!J$1</f>
        <v>0.17493678380238742</v>
      </c>
      <c r="X64" s="19">
        <f>K64/'[1]at-wt-ox'!I$2*garnet!K$1</f>
        <v>0</v>
      </c>
      <c r="Y64" s="19">
        <f>L64/'[1]at-wt-ox'!J$2*garnet!L$1</f>
        <v>4.9452052090998549E-3</v>
      </c>
      <c r="Z64" s="19">
        <f>M64/'[1]at-wt-ox'!K$2*garnet!M$1</f>
        <v>0</v>
      </c>
      <c r="AA64" s="19">
        <f>SUM(P64:Z64)</f>
        <v>2.6151462978409556</v>
      </c>
      <c r="AB64" s="19">
        <f>O64/AA64</f>
        <v>4.5886534187043786</v>
      </c>
      <c r="AC64" s="19">
        <f>P64*$AB64*AC$1</f>
        <v>2.9807311216412922</v>
      </c>
      <c r="AD64" s="19">
        <f>Q64*$AB64*AD$1</f>
        <v>0</v>
      </c>
      <c r="AE64" s="19">
        <f>R64*$AB64*AE$1</f>
        <v>0</v>
      </c>
      <c r="AF64" s="19">
        <f>S64*$AB64*AF$1</f>
        <v>0</v>
      </c>
      <c r="AG64" s="19">
        <f>T64*$AB64*AG$1</f>
        <v>1.3406171567805549</v>
      </c>
      <c r="AH64" s="19">
        <f>U64*$AB64*AH$1</f>
        <v>1.9873729906080486</v>
      </c>
      <c r="AI64" s="19">
        <f>V64*$AB64*AI$1</f>
        <v>0.89144501018388267</v>
      </c>
      <c r="AJ64" s="19">
        <f>W64*$AB64*AJ$1</f>
        <v>0.80272427105197375</v>
      </c>
      <c r="AK64" s="19">
        <f>X64*$AB64*AK$1</f>
        <v>0</v>
      </c>
      <c r="AL64" s="19">
        <f>Y64*$AB64*AL$1</f>
        <v>2.2691832788930749E-2</v>
      </c>
      <c r="AM64" s="19">
        <f>Z64*$AB64*AM$1</f>
        <v>0</v>
      </c>
      <c r="AN64" s="19">
        <f>SUM(AC64:AM64)</f>
        <v>8.0255823830546831</v>
      </c>
      <c r="AO64" s="19">
        <f>AN64*24/8-24</f>
        <v>7.6747149164049233E-2</v>
      </c>
      <c r="AP64" s="19">
        <f>AG64-AO64</f>
        <v>1.2638700076165057</v>
      </c>
      <c r="AQ64" s="19">
        <f>AC64/$AN64*8</f>
        <v>2.9712297295058323</v>
      </c>
      <c r="AR64" s="19">
        <f>AD64/$AN64*8</f>
        <v>0</v>
      </c>
      <c r="AS64" s="19">
        <f>AE64/$AN64*8</f>
        <v>0</v>
      </c>
      <c r="AT64" s="19">
        <f>AF64/$AN64*8</f>
        <v>0</v>
      </c>
      <c r="AU64" s="19">
        <f>AG64/$AN64*8</f>
        <v>1.3363437994093996</v>
      </c>
      <c r="AV64" s="19">
        <f>AH64/$AN64*8</f>
        <v>1.9810380313874425</v>
      </c>
      <c r="AW64" s="19">
        <f>AI64/$AN64*8</f>
        <v>0.88860343599845515</v>
      </c>
      <c r="AX64" s="19">
        <f>AJ64/$AN64*8</f>
        <v>0.80016550349976445</v>
      </c>
      <c r="AY64" s="19">
        <f>AK64/$AN64*8</f>
        <v>0</v>
      </c>
      <c r="AZ64" s="19">
        <f>AL64/$AN64*8</f>
        <v>2.2619500199105875E-2</v>
      </c>
      <c r="BA64" s="19">
        <f>AM64/$AN64*8</f>
        <v>0</v>
      </c>
      <c r="BB64" s="20">
        <f>AQ64</f>
        <v>2.9712297295058323</v>
      </c>
      <c r="BC64" s="20">
        <f>IF(3-BB64&gt;AV64,AV64,3-BB64)</f>
        <v>2.8770270494167693E-2</v>
      </c>
      <c r="BD64" s="19">
        <f>SUM(BB64:BC64)</f>
        <v>3</v>
      </c>
      <c r="BE64" s="19">
        <f>AV64-BC64</f>
        <v>1.9522677608932748</v>
      </c>
      <c r="BF64" s="19">
        <f>AY64</f>
        <v>0</v>
      </c>
      <c r="BG64" s="19">
        <f>IF(2-(BE64+AY64+AT64)&gt;AO64,AO64,2-(BE64+AY64+AT64))</f>
        <v>4.7732239106725194E-2</v>
      </c>
      <c r="BH64" s="19">
        <f>AT64</f>
        <v>0</v>
      </c>
      <c r="BI64" s="19">
        <f>SUM(BE64:BH64)</f>
        <v>2</v>
      </c>
      <c r="BJ64" s="19">
        <f>AI64/AN64*8</f>
        <v>0.88860343599845515</v>
      </c>
      <c r="BK64" s="19">
        <f>AJ64/AN64*8</f>
        <v>0.80016550349976445</v>
      </c>
      <c r="BL64" s="19">
        <f>AL64/AN64*8</f>
        <v>2.2619500199105875E-2</v>
      </c>
      <c r="BM64" s="19">
        <f>AP64/AN64*8</f>
        <v>1.2598412898085074</v>
      </c>
      <c r="BN64" s="19">
        <f>AO64-BG64</f>
        <v>2.9014910057324039E-2</v>
      </c>
      <c r="BO64" s="19">
        <f>AE64/AN64*8</f>
        <v>0</v>
      </c>
      <c r="BP64" s="19">
        <f>AD64/AN64*8</f>
        <v>0</v>
      </c>
      <c r="BQ64" s="19">
        <f>SUM(BJ64:BP64)</f>
        <v>3.0002446395631566</v>
      </c>
      <c r="BR64" s="17"/>
      <c r="BS64" s="20">
        <f>BJ64/(BJ64+BM64+BK64+BL64)*100</f>
        <v>29.906924637101195</v>
      </c>
      <c r="BT64" s="20">
        <f>BM64/(BJ64+BM64+BK64+BL64)*100</f>
        <v>42.401342356588529</v>
      </c>
      <c r="BU64" s="20">
        <f>BL64/(BJ64+BM64+BK64+BL64)*100</f>
        <v>0.76128412335413365</v>
      </c>
      <c r="BV64" s="19">
        <f>BK64/(BK64+BL64+BJ64+BM64)*100</f>
        <v>26.930448882956149</v>
      </c>
      <c r="BW64" s="19">
        <f>BT64+BU64</f>
        <v>43.162626479942659</v>
      </c>
      <c r="BX64" s="21">
        <f>BN64/BE64*BV64</f>
        <v>0.40024456060515334</v>
      </c>
      <c r="BY64" s="17" t="s">
        <v>105</v>
      </c>
    </row>
    <row r="65" spans="1:95">
      <c r="A65" s="22">
        <v>38</v>
      </c>
      <c r="B65" s="22" t="s">
        <v>74</v>
      </c>
      <c r="C65" s="23">
        <v>38.380000000000003</v>
      </c>
      <c r="D65" s="23">
        <v>0</v>
      </c>
      <c r="E65" s="23">
        <v>0</v>
      </c>
      <c r="F65" s="23">
        <v>0</v>
      </c>
      <c r="G65" s="23">
        <v>25.11</v>
      </c>
      <c r="H65" s="23">
        <v>22.1</v>
      </c>
      <c r="I65" s="23">
        <v>4.3899999999999997</v>
      </c>
      <c r="J65" s="23">
        <v>10.43</v>
      </c>
      <c r="K65" s="23">
        <v>0</v>
      </c>
      <c r="L65" s="23">
        <v>0.55159999999999998</v>
      </c>
      <c r="M65" s="23">
        <v>0</v>
      </c>
      <c r="N65" s="24">
        <f>SUM(C65:M65)</f>
        <v>100.96159999999999</v>
      </c>
      <c r="O65" s="22">
        <v>12</v>
      </c>
      <c r="P65" s="24">
        <f>C65/'[1]at-wt-ox'!A$2*garnet!C$1</f>
        <v>1.2775383918927241</v>
      </c>
      <c r="Q65" s="24">
        <f>D65/'[1]at-wt-ox'!B$2*garnet!D$1</f>
        <v>0</v>
      </c>
      <c r="R65" s="24">
        <f>E65/'[1]at-wt-ox'!C$2*garnet!E$1</f>
        <v>0</v>
      </c>
      <c r="S65" s="24">
        <f>F65/'[1]at-wt-ox'!D$2*garnet!F$1</f>
        <v>0</v>
      </c>
      <c r="T65" s="24">
        <f>G65/'[1]at-wt-ox'!E$2*garnet!G$1</f>
        <v>0.34950531983007727</v>
      </c>
      <c r="U65" s="24">
        <f>H65/'[1]at-wt-ox'!F$2*garnet!H$1</f>
        <v>0.65024734899157732</v>
      </c>
      <c r="V65" s="24">
        <f>I65/'[1]at-wt-ox'!G$2*garnet!I$1</f>
        <v>0.1089211103502347</v>
      </c>
      <c r="W65" s="24">
        <f>J65/'[1]at-wt-ox'!H$2*garnet!J$1</f>
        <v>0.1859929311986647</v>
      </c>
      <c r="X65" s="24">
        <f>K65/'[1]at-wt-ox'!I$2*garnet!K$1</f>
        <v>0</v>
      </c>
      <c r="Y65" s="24">
        <f>L65/'[1]at-wt-ox'!J$2*garnet!L$1</f>
        <v>7.7758699924158486E-3</v>
      </c>
      <c r="Z65" s="24">
        <f>M65/'[1]at-wt-ox'!K$2*garnet!M$1</f>
        <v>0</v>
      </c>
      <c r="AA65" s="24">
        <f>SUM(P65:Z65)</f>
        <v>2.5799809722556941</v>
      </c>
      <c r="AB65" s="24">
        <f>O65/AA65</f>
        <v>4.6511970937166724</v>
      </c>
      <c r="AC65" s="24">
        <f>P65*$AB65*AC$1</f>
        <v>2.9710414277414547</v>
      </c>
      <c r="AD65" s="24">
        <f>Q65*$AB65*AD$1</f>
        <v>0</v>
      </c>
      <c r="AE65" s="24">
        <f>R65*$AB65*AE$1</f>
        <v>0</v>
      </c>
      <c r="AF65" s="24">
        <f>S65*$AB65*AF$1</f>
        <v>0</v>
      </c>
      <c r="AG65" s="24">
        <f>T65*$AB65*AG$1</f>
        <v>1.6256181278321715</v>
      </c>
      <c r="AH65" s="24">
        <f>U65*$AB65*AH$1</f>
        <v>2.0162857198843964</v>
      </c>
      <c r="AI65" s="24">
        <f>V65*$AB65*AI$1</f>
        <v>0.50661355190540458</v>
      </c>
      <c r="AJ65" s="24">
        <f>W65*$AB65*AJ$1</f>
        <v>0.86508978104307421</v>
      </c>
      <c r="AK65" s="24">
        <f>X65*$AB65*AK$1</f>
        <v>0</v>
      </c>
      <c r="AL65" s="24">
        <f>Y65*$AB65*AL$1</f>
        <v>3.6167103909843276E-2</v>
      </c>
      <c r="AM65" s="24">
        <f>Z65*$AB65*AM$1</f>
        <v>0</v>
      </c>
      <c r="AN65" s="24">
        <f>SUM(AC65:AM65)</f>
        <v>8.0208157123163453</v>
      </c>
      <c r="AO65" s="24">
        <f>AN65*24/8-24</f>
        <v>6.2447136949035809E-2</v>
      </c>
      <c r="AP65" s="24">
        <f>AG65-AO65</f>
        <v>1.5631709908831357</v>
      </c>
      <c r="AQ65" s="24">
        <f>AC65/$AN65*8</f>
        <v>2.9633309471796281</v>
      </c>
      <c r="AR65" s="24">
        <f>AD65/$AN65*8</f>
        <v>0</v>
      </c>
      <c r="AS65" s="24">
        <f>AE65/$AN65*8</f>
        <v>0</v>
      </c>
      <c r="AT65" s="24">
        <f>AF65/$AN65*8</f>
        <v>0</v>
      </c>
      <c r="AU65" s="24">
        <f>AG65/$AN65*8</f>
        <v>1.6213993051464402</v>
      </c>
      <c r="AV65" s="24">
        <f>AH65/$AN65*8</f>
        <v>2.0110530322129643</v>
      </c>
      <c r="AW65" s="24">
        <f>AI65/$AN65*8</f>
        <v>0.50529878264374062</v>
      </c>
      <c r="AX65" s="24">
        <f>AJ65/$AN65*8</f>
        <v>0.86284469018749554</v>
      </c>
      <c r="AY65" s="24">
        <f>AK65/$AN65*8</f>
        <v>0</v>
      </c>
      <c r="AZ65" s="24">
        <f>AL65/$AN65*8</f>
        <v>3.6073242629731002E-2</v>
      </c>
      <c r="BA65" s="24">
        <f>AM65/$AN65*8</f>
        <v>0</v>
      </c>
      <c r="BB65" s="25">
        <f>AQ65</f>
        <v>2.9633309471796281</v>
      </c>
      <c r="BC65" s="25">
        <f>IF(3-BB65&gt;AV65,AV65,3-BB65)</f>
        <v>3.6669052820371917E-2</v>
      </c>
      <c r="BD65" s="24">
        <f>SUM(BB65:BC65)</f>
        <v>3</v>
      </c>
      <c r="BE65" s="24">
        <f>AV65-BC65</f>
        <v>1.9743839793925924</v>
      </c>
      <c r="BF65" s="24">
        <f>AY65</f>
        <v>0</v>
      </c>
      <c r="BG65" s="24">
        <f>IF(2-(BE65+AY65+AT65)&gt;AO65,AO65,2-(BE65+AY65+AT65))</f>
        <v>2.5616020607407641E-2</v>
      </c>
      <c r="BH65" s="24">
        <f>AT65</f>
        <v>0</v>
      </c>
      <c r="BI65" s="24">
        <f>SUM(BE65:BH65)</f>
        <v>2</v>
      </c>
      <c r="BJ65" s="24">
        <f>AI65/AN65*8</f>
        <v>0.50529878264374062</v>
      </c>
      <c r="BK65" s="24">
        <f>AJ65/AN65*8</f>
        <v>0.86284469018749554</v>
      </c>
      <c r="BL65" s="24">
        <f>AL65/AN65*8</f>
        <v>3.6073242629731002E-2</v>
      </c>
      <c r="BM65" s="24">
        <f>AP65/AN65*8</f>
        <v>1.5591142317186637</v>
      </c>
      <c r="BN65" s="24">
        <f>AO65-BG65</f>
        <v>3.6831116341628167E-2</v>
      </c>
      <c r="BO65" s="24">
        <f>AE65/AN65*8</f>
        <v>0</v>
      </c>
      <c r="BP65" s="24">
        <f>AD65/AN65*8</f>
        <v>0</v>
      </c>
      <c r="BQ65" s="24">
        <f>SUM(BJ65:BP65)</f>
        <v>3.0001620635212589</v>
      </c>
      <c r="BR65" s="22"/>
      <c r="BS65" s="25">
        <f>BJ65/(BJ65+BM65+BK65+BL65)*100</f>
        <v>17.051716181908809</v>
      </c>
      <c r="BT65" s="25">
        <f>BM65/(BJ65+BM65+BK65+BL65)*100</f>
        <v>52.613570995253191</v>
      </c>
      <c r="BU65" s="25">
        <f>BL65/(BJ65+BM65+BK65+BL65)*100</f>
        <v>1.2173207540002895</v>
      </c>
      <c r="BV65" s="24">
        <f>BK65/(BK65+BL65+BJ65+BM65)*100</f>
        <v>29.117392068837724</v>
      </c>
      <c r="BW65" s="24">
        <f>BT65+BU65</f>
        <v>53.830891749253482</v>
      </c>
      <c r="BX65" s="26">
        <f>BN65/BE65*BV65</f>
        <v>0.54316995379089783</v>
      </c>
      <c r="BY65" s="22" t="s">
        <v>105</v>
      </c>
    </row>
    <row r="66" spans="1:95">
      <c r="A66" s="22">
        <v>39</v>
      </c>
      <c r="B66" s="22" t="s">
        <v>75</v>
      </c>
      <c r="C66" s="23">
        <v>38.369999999999997</v>
      </c>
      <c r="D66" s="23">
        <v>0</v>
      </c>
      <c r="E66" s="23">
        <v>0</v>
      </c>
      <c r="F66" s="23">
        <v>0</v>
      </c>
      <c r="G66" s="23">
        <v>24.7</v>
      </c>
      <c r="H66" s="23">
        <v>21.56</v>
      </c>
      <c r="I66" s="23">
        <v>4.33</v>
      </c>
      <c r="J66" s="23">
        <v>10.58</v>
      </c>
      <c r="K66" s="23">
        <v>0</v>
      </c>
      <c r="L66" s="23">
        <v>0.49409999999999998</v>
      </c>
      <c r="M66" s="23">
        <v>0</v>
      </c>
      <c r="N66" s="24">
        <f>SUM(C66:M66)</f>
        <v>100.0341</v>
      </c>
      <c r="O66" s="22">
        <v>12</v>
      </c>
      <c r="P66" s="24">
        <f>C66/'[1]at-wt-ox'!A$2*garnet!C$1</f>
        <v>1.2772055262356388</v>
      </c>
      <c r="Q66" s="24">
        <f>D66/'[1]at-wt-ox'!B$2*garnet!D$1</f>
        <v>0</v>
      </c>
      <c r="R66" s="24">
        <f>E66/'[1]at-wt-ox'!C$2*garnet!E$1</f>
        <v>0</v>
      </c>
      <c r="S66" s="24">
        <f>F66/'[1]at-wt-ox'!D$2*garnet!F$1</f>
        <v>0</v>
      </c>
      <c r="T66" s="24">
        <f>G66/'[1]at-wt-ox'!E$2*garnet!G$1</f>
        <v>0.34379854240553198</v>
      </c>
      <c r="U66" s="24">
        <f>H66/'[1]at-wt-ox'!F$2*garnet!H$1</f>
        <v>0.63435895222888705</v>
      </c>
      <c r="V66" s="24">
        <f>I66/'[1]at-wt-ox'!G$2*garnet!I$1</f>
        <v>0.10743243913815861</v>
      </c>
      <c r="W66" s="24">
        <f>J66/'[1]at-wt-ox'!H$2*garnet!J$1</f>
        <v>0.18866780556873178</v>
      </c>
      <c r="X66" s="24">
        <f>K66/'[1]at-wt-ox'!I$2*garnet!K$1</f>
        <v>0</v>
      </c>
      <c r="Y66" s="24">
        <f>L66/'[1]at-wt-ox'!J$2*garnet!L$1</f>
        <v>6.9652961625320357E-3</v>
      </c>
      <c r="Z66" s="24">
        <f>M66/'[1]at-wt-ox'!K$2*garnet!M$1</f>
        <v>0</v>
      </c>
      <c r="AA66" s="24">
        <f>SUM(P66:Z66)</f>
        <v>2.55842856173948</v>
      </c>
      <c r="AB66" s="24">
        <f>O66/AA66</f>
        <v>4.6903791567434583</v>
      </c>
      <c r="AC66" s="24">
        <f>P66*$AB66*AC$1</f>
        <v>2.9952890895666</v>
      </c>
      <c r="AD66" s="24">
        <f>Q66*$AB66*AD$1</f>
        <v>0</v>
      </c>
      <c r="AE66" s="24">
        <f>R66*$AB66*AE$1</f>
        <v>0</v>
      </c>
      <c r="AF66" s="24">
        <f>S66*$AB66*AF$1</f>
        <v>0</v>
      </c>
      <c r="AG66" s="24">
        <f>T66*$AB66*AG$1</f>
        <v>1.6125455174176893</v>
      </c>
      <c r="AH66" s="24">
        <f>U66*$AB66*AH$1</f>
        <v>1.9835893382853274</v>
      </c>
      <c r="AI66" s="24">
        <f>V66*$AB66*AI$1</f>
        <v>0.50389887329172933</v>
      </c>
      <c r="AJ66" s="24">
        <f>W66*$AB66*AJ$1</f>
        <v>0.88492354278810692</v>
      </c>
      <c r="AK66" s="24">
        <f>X66*$AB66*AK$1</f>
        <v>0</v>
      </c>
      <c r="AL66" s="24">
        <f>Y66*$AB66*AL$1</f>
        <v>3.2669879941285458E-2</v>
      </c>
      <c r="AM66" s="24">
        <f>Z66*$AB66*AM$1</f>
        <v>0</v>
      </c>
      <c r="AN66" s="24">
        <f>SUM(AC66:AM66)</f>
        <v>8.0129162412907373</v>
      </c>
      <c r="AO66" s="24">
        <f>AN66*24/8-24</f>
        <v>3.8748723872210178E-2</v>
      </c>
      <c r="AP66" s="24">
        <f>AG66-AO66</f>
        <v>1.5737967935454791</v>
      </c>
      <c r="AQ66" s="24">
        <f>AC66/$AN66*8</f>
        <v>2.9904609002468372</v>
      </c>
      <c r="AR66" s="24">
        <f>AD66/$AN66*8</f>
        <v>0</v>
      </c>
      <c r="AS66" s="24">
        <f>AE66/$AN66*8</f>
        <v>0</v>
      </c>
      <c r="AT66" s="24">
        <f>AF66/$AN66*8</f>
        <v>0</v>
      </c>
      <c r="AU66" s="24">
        <f>AG66/$AN66*8</f>
        <v>1.6099462107023716</v>
      </c>
      <c r="AV66" s="24">
        <f>AH66/$AN66*8</f>
        <v>1.9803919357737418</v>
      </c>
      <c r="AW66" s="24">
        <f>AI66/$AN66*8</f>
        <v>0.50308662476228283</v>
      </c>
      <c r="AX66" s="24">
        <f>AJ66/$AN66*8</f>
        <v>0.88349711005646214</v>
      </c>
      <c r="AY66" s="24">
        <f>AK66/$AN66*8</f>
        <v>0</v>
      </c>
      <c r="AZ66" s="24">
        <f>AL66/$AN66*8</f>
        <v>3.2617218458305439E-2</v>
      </c>
      <c r="BA66" s="24">
        <f>AM66/$AN66*8</f>
        <v>0</v>
      </c>
      <c r="BB66" s="25">
        <f>AQ66</f>
        <v>2.9904609002468372</v>
      </c>
      <c r="BC66" s="25">
        <f>IF(3-BB66&gt;AV66,AV66,3-BB66)</f>
        <v>9.5390997531628052E-3</v>
      </c>
      <c r="BD66" s="24">
        <f>SUM(BB66:BC66)</f>
        <v>3</v>
      </c>
      <c r="BE66" s="24">
        <f>AV66-BC66</f>
        <v>1.970852836020579</v>
      </c>
      <c r="BF66" s="24">
        <f>AY66</f>
        <v>0</v>
      </c>
      <c r="BG66" s="24">
        <f>IF(2-(BE66+AY66+AT66)&gt;AO66,AO66,2-(BE66+AY66+AT66))</f>
        <v>2.9147163979420965E-2</v>
      </c>
      <c r="BH66" s="24">
        <f>AT66</f>
        <v>0</v>
      </c>
      <c r="BI66" s="24">
        <f>SUM(BE66:BH66)</f>
        <v>2</v>
      </c>
      <c r="BJ66" s="24">
        <f>AI66/AN66*8</f>
        <v>0.50308662476228283</v>
      </c>
      <c r="BK66" s="24">
        <f>AJ66/AN66*8</f>
        <v>0.88349711005646214</v>
      </c>
      <c r="BL66" s="24">
        <f>AL66/AN66*8</f>
        <v>3.2617218458305439E-2</v>
      </c>
      <c r="BM66" s="24">
        <f>AP66/AN66*8</f>
        <v>1.5712599469697874</v>
      </c>
      <c r="BN66" s="24">
        <f>AO66-BG66</f>
        <v>9.6015598927892132E-3</v>
      </c>
      <c r="BO66" s="24">
        <f>AE66/AN66*8</f>
        <v>0</v>
      </c>
      <c r="BP66" s="24">
        <f>AD66/AN66*8</f>
        <v>0</v>
      </c>
      <c r="BQ66" s="24">
        <f>SUM(BJ66:BP66)</f>
        <v>3.0000624601396266</v>
      </c>
      <c r="BR66" s="22"/>
      <c r="BS66" s="25">
        <f>BJ66/(BJ66+BM66+BK66+BL66)*100</f>
        <v>16.823046397990261</v>
      </c>
      <c r="BT66" s="25">
        <f>BM66/(BJ66+BM66+BK66+BL66)*100</f>
        <v>52.542400632627995</v>
      </c>
      <c r="BU66" s="25">
        <f>BL66/(BJ66+BM66+BK66+BL66)*100</f>
        <v>1.0907087417733217</v>
      </c>
      <c r="BV66" s="24">
        <f>BK66/(BK66+BL66+BJ66+BM66)*100</f>
        <v>29.543844227608417</v>
      </c>
      <c r="BW66" s="24">
        <f>BT66+BU66</f>
        <v>53.633109374401315</v>
      </c>
      <c r="BX66" s="26">
        <f>BN66/BE66*BV66</f>
        <v>0.14393108639576532</v>
      </c>
      <c r="BY66" s="22"/>
    </row>
    <row r="67" spans="1:95">
      <c r="A67" s="22">
        <v>40</v>
      </c>
      <c r="B67" s="22" t="s">
        <v>76</v>
      </c>
      <c r="C67" s="23">
        <v>38.43</v>
      </c>
      <c r="D67" s="23">
        <v>4.4400000000000002E-2</v>
      </c>
      <c r="E67" s="23">
        <v>0</v>
      </c>
      <c r="F67" s="23">
        <v>0</v>
      </c>
      <c r="G67" s="23">
        <v>25.1</v>
      </c>
      <c r="H67" s="23">
        <v>21.57</v>
      </c>
      <c r="I67" s="23">
        <v>4.38</v>
      </c>
      <c r="J67" s="23">
        <v>10.47</v>
      </c>
      <c r="K67" s="23">
        <v>0</v>
      </c>
      <c r="L67" s="23">
        <v>0.51729999999999998</v>
      </c>
      <c r="M67" s="23">
        <v>0</v>
      </c>
      <c r="N67" s="24">
        <f>SUM(C67:M67)</f>
        <v>100.5117</v>
      </c>
      <c r="O67" s="22">
        <v>12</v>
      </c>
      <c r="P67" s="24">
        <f>C67/'[1]at-wt-ox'!A$2*garnet!C$1</f>
        <v>1.2792027201781497</v>
      </c>
      <c r="Q67" s="24">
        <f>D67/'[1]at-wt-ox'!B$2*garnet!D$1</f>
        <v>7.1637236777524749E-4</v>
      </c>
      <c r="R67" s="24">
        <f>E67/'[1]at-wt-ox'!C$2*garnet!E$1</f>
        <v>0</v>
      </c>
      <c r="S67" s="24">
        <f>F67/'[1]at-wt-ox'!D$2*garnet!F$1</f>
        <v>0</v>
      </c>
      <c r="T67" s="24">
        <f>G67/'[1]at-wt-ox'!E$2*garnet!G$1</f>
        <v>0.34936613013679568</v>
      </c>
      <c r="U67" s="24">
        <f>H67/'[1]at-wt-ox'!F$2*garnet!H$1</f>
        <v>0.63465318179856656</v>
      </c>
      <c r="V67" s="24">
        <f>I67/'[1]at-wt-ox'!G$2*garnet!I$1</f>
        <v>0.10867299848155536</v>
      </c>
      <c r="W67" s="24">
        <f>J67/'[1]at-wt-ox'!H$2*garnet!J$1</f>
        <v>0.1867062310306826</v>
      </c>
      <c r="X67" s="24">
        <f>K67/'[1]at-wt-ox'!I$2*garnet!K$1</f>
        <v>0</v>
      </c>
      <c r="Y67" s="24">
        <f>L67/'[1]at-wt-ox'!J$2*garnet!L$1</f>
        <v>7.2923450817199394E-3</v>
      </c>
      <c r="Z67" s="24">
        <f>M67/'[1]at-wt-ox'!K$2*garnet!M$1</f>
        <v>0</v>
      </c>
      <c r="AA67" s="24">
        <f>SUM(P67:Z67)</f>
        <v>2.566609979075245</v>
      </c>
      <c r="AB67" s="24">
        <f>O67/AA67</f>
        <v>4.6754279371747884</v>
      </c>
      <c r="AC67" s="24">
        <f>P67*$AB67*AC$1</f>
        <v>2.9904100676154526</v>
      </c>
      <c r="AD67" s="24">
        <f>Q67*$AB67*AD$1</f>
        <v>6.6986947634328888E-3</v>
      </c>
      <c r="AE67" s="24">
        <f>R67*$AB67*AE$1</f>
        <v>0</v>
      </c>
      <c r="AF67" s="24">
        <f>S67*$AB67*AF$1</f>
        <v>0</v>
      </c>
      <c r="AG67" s="24">
        <f>T67*$AB67*AG$1</f>
        <v>1.6334361651442173</v>
      </c>
      <c r="AH67" s="24">
        <f>U67*$AB67*AH$1</f>
        <v>1.9781834777319252</v>
      </c>
      <c r="AI67" s="24">
        <f>V67*$AB67*AI$1</f>
        <v>0.50809277311721723</v>
      </c>
      <c r="AJ67" s="24">
        <f>W67*$AB67*AJ$1</f>
        <v>0.87293152860546386</v>
      </c>
      <c r="AK67" s="24">
        <f>X67*$AB67*AK$1</f>
        <v>0</v>
      </c>
      <c r="AL67" s="24">
        <f>Y67*$AB67*AL$1</f>
        <v>3.409483392259257E-2</v>
      </c>
      <c r="AM67" s="24">
        <f>Z67*$AB67*AM$1</f>
        <v>0</v>
      </c>
      <c r="AN67" s="24">
        <f>SUM(AC67:AM67)</f>
        <v>8.0238475409003023</v>
      </c>
      <c r="AO67" s="24">
        <f>AN67*24/8-24</f>
        <v>7.1542622700906833E-2</v>
      </c>
      <c r="AP67" s="24">
        <f>AG67-AO67</f>
        <v>1.5618935424433105</v>
      </c>
      <c r="AQ67" s="24">
        <f>AC67/$AN67*8</f>
        <v>2.9815223206795065</v>
      </c>
      <c r="AR67" s="24">
        <f>AD67/$AN67*8</f>
        <v>6.6787856865797562E-3</v>
      </c>
      <c r="AS67" s="24">
        <f>AE67/$AN67*8</f>
        <v>0</v>
      </c>
      <c r="AT67" s="24">
        <f>AF67/$AN67*8</f>
        <v>0</v>
      </c>
      <c r="AU67" s="24">
        <f>AG67/$AN67*8</f>
        <v>1.6285814572802217</v>
      </c>
      <c r="AV67" s="24">
        <f>AH67/$AN67*8</f>
        <v>1.9723041522396287</v>
      </c>
      <c r="AW67" s="24">
        <f>AI67/$AN67*8</f>
        <v>0.50658267922195099</v>
      </c>
      <c r="AX67" s="24">
        <f>AJ67/$AN67*8</f>
        <v>0.87033710364593297</v>
      </c>
      <c r="AY67" s="24">
        <f>AK67/$AN67*8</f>
        <v>0</v>
      </c>
      <c r="AZ67" s="24">
        <f>AL67/$AN67*8</f>
        <v>3.3993501246178483E-2</v>
      </c>
      <c r="BA67" s="24">
        <f>AM67/$AN67*8</f>
        <v>0</v>
      </c>
      <c r="BB67" s="25">
        <f>AQ67</f>
        <v>2.9815223206795065</v>
      </c>
      <c r="BC67" s="25">
        <f>IF(3-BB67&gt;AV67,AV67,3-BB67)</f>
        <v>1.847767932049349E-2</v>
      </c>
      <c r="BD67" s="24">
        <f>SUM(BB67:BC67)</f>
        <v>3</v>
      </c>
      <c r="BE67" s="24">
        <f>AV67-BC67</f>
        <v>1.9538264729191352</v>
      </c>
      <c r="BF67" s="24">
        <f>AY67</f>
        <v>0</v>
      </c>
      <c r="BG67" s="24">
        <f>IF(2-(BE67+AY67+AT67)&gt;AO67,AO67,2-(BE67+AY67+AT67))</f>
        <v>4.6173527080864751E-2</v>
      </c>
      <c r="BH67" s="24">
        <f>AT67</f>
        <v>0</v>
      </c>
      <c r="BI67" s="24">
        <f>SUM(BE67:BH67)</f>
        <v>2</v>
      </c>
      <c r="BJ67" s="24">
        <f>AI67/AN67*8</f>
        <v>0.50658267922195099</v>
      </c>
      <c r="BK67" s="24">
        <f>AJ67/AN67*8</f>
        <v>0.87033710364593297</v>
      </c>
      <c r="BL67" s="24">
        <f>AL67/AN67*8</f>
        <v>3.3993501246178483E-2</v>
      </c>
      <c r="BM67" s="24">
        <f>AP67/AN67*8</f>
        <v>1.557251465192282</v>
      </c>
      <c r="BN67" s="24">
        <f>AO67-BG67</f>
        <v>2.5369095620042081E-2</v>
      </c>
      <c r="BO67" s="24">
        <f>AE67/AN67*8</f>
        <v>0</v>
      </c>
      <c r="BP67" s="24">
        <f>AD67/AN67*8</f>
        <v>6.6787856865797562E-3</v>
      </c>
      <c r="BQ67" s="24">
        <f>SUM(BJ67:BP67)</f>
        <v>3.0002126306129662</v>
      </c>
      <c r="BR67" s="22"/>
      <c r="BS67" s="25">
        <f>BJ67/(BJ67+BM67+BK67+BL67)*100</f>
        <v>17.067202194229232</v>
      </c>
      <c r="BT67" s="25">
        <f>BM67/(BJ67+BM67+BK67+BL67)*100</f>
        <v>52.465129018064424</v>
      </c>
      <c r="BU67" s="25">
        <f>BL67/(BJ67+BM67+BK67+BL67)*100</f>
        <v>1.1452700276870653</v>
      </c>
      <c r="BV67" s="24">
        <f>BK67/(BK67+BL67+BJ67+BM67)*100</f>
        <v>29.322398760019286</v>
      </c>
      <c r="BW67" s="24">
        <f>BT67+BU67</f>
        <v>53.610399045751493</v>
      </c>
      <c r="BX67" s="26">
        <f>BN67/BE67*BV67</f>
        <v>0.38073122063932663</v>
      </c>
      <c r="BY67" s="22"/>
      <c r="CH67" s="1"/>
      <c r="CI67" s="1"/>
      <c r="CJ67" s="1"/>
      <c r="CK67" s="1"/>
      <c r="CL67" s="1"/>
      <c r="CM67" s="1"/>
      <c r="CN67" s="1"/>
      <c r="CO67" s="1"/>
      <c r="CP67" s="1"/>
      <c r="CQ67" s="1"/>
    </row>
    <row r="68" spans="1:95">
      <c r="A68" s="22">
        <v>41</v>
      </c>
      <c r="B68" s="22" t="s">
        <v>77</v>
      </c>
      <c r="C68" s="23">
        <v>38.450000000000003</v>
      </c>
      <c r="D68" s="23">
        <v>0</v>
      </c>
      <c r="E68" s="23">
        <v>0</v>
      </c>
      <c r="F68" s="23">
        <v>0</v>
      </c>
      <c r="G68" s="23">
        <v>24.62</v>
      </c>
      <c r="H68" s="23">
        <v>21.73</v>
      </c>
      <c r="I68" s="23">
        <v>4.57</v>
      </c>
      <c r="J68" s="23">
        <v>10.93</v>
      </c>
      <c r="K68" s="23">
        <v>0</v>
      </c>
      <c r="L68" s="23">
        <v>0.44819999999999999</v>
      </c>
      <c r="M68" s="23">
        <v>0</v>
      </c>
      <c r="N68" s="24">
        <f>SUM(C68:M68)</f>
        <v>100.74820000000001</v>
      </c>
      <c r="O68" s="22">
        <v>12</v>
      </c>
      <c r="P68" s="24">
        <f>C68/'[1]at-wt-ox'!A$2*garnet!C$1</f>
        <v>1.27986845149232</v>
      </c>
      <c r="Q68" s="24">
        <f>D68/'[1]at-wt-ox'!B$2*garnet!D$1</f>
        <v>0</v>
      </c>
      <c r="R68" s="24">
        <f>E68/'[1]at-wt-ox'!C$2*garnet!E$1</f>
        <v>0</v>
      </c>
      <c r="S68" s="24">
        <f>F68/'[1]at-wt-ox'!D$2*garnet!F$1</f>
        <v>0</v>
      </c>
      <c r="T68" s="24">
        <f>G68/'[1]at-wt-ox'!E$2*garnet!G$1</f>
        <v>0.34268502485927926</v>
      </c>
      <c r="U68" s="24">
        <f>H68/'[1]at-wt-ox'!F$2*garnet!H$1</f>
        <v>0.63936085491343775</v>
      </c>
      <c r="V68" s="24">
        <f>I68/'[1]at-wt-ox'!G$2*garnet!I$1</f>
        <v>0.11338712398646301</v>
      </c>
      <c r="W68" s="24">
        <f>J68/'[1]at-wt-ox'!H$2*garnet!J$1</f>
        <v>0.1949091790988883</v>
      </c>
      <c r="X68" s="24">
        <f>K68/'[1]at-wt-ox'!I$2*garnet!K$1</f>
        <v>0</v>
      </c>
      <c r="Y68" s="24">
        <f>L68/'[1]at-wt-ox'!J$2*garnet!L$1</f>
        <v>6.3182467922421742E-3</v>
      </c>
      <c r="Z68" s="24">
        <f>M68/'[1]at-wt-ox'!K$2*garnet!M$1</f>
        <v>0</v>
      </c>
      <c r="AA68" s="24">
        <f>SUM(P68:Z68)</f>
        <v>2.5765288811426301</v>
      </c>
      <c r="AB68" s="24">
        <f>O68/AA68</f>
        <v>4.657428871776621</v>
      </c>
      <c r="AC68" s="24">
        <f>P68*$AB68*AC$1</f>
        <v>2.9804481390281836</v>
      </c>
      <c r="AD68" s="24">
        <f>Q68*$AB68*AD$1</f>
        <v>0</v>
      </c>
      <c r="AE68" s="24">
        <f>R68*$AB68*AE$1</f>
        <v>0</v>
      </c>
      <c r="AF68" s="24">
        <f>S68*$AB68*AF$1</f>
        <v>0</v>
      </c>
      <c r="AG68" s="24">
        <f>T68*$AB68*AG$1</f>
        <v>1.5960311287050963</v>
      </c>
      <c r="AH68" s="24">
        <f>U68*$AB68*AH$1</f>
        <v>1.9851851367717521</v>
      </c>
      <c r="AI68" s="24">
        <f>V68*$AB68*AI$1</f>
        <v>0.52809246494226825</v>
      </c>
      <c r="AJ68" s="24">
        <f>W68*$AB68*AJ$1</f>
        <v>0.90777563810944273</v>
      </c>
      <c r="AK68" s="24">
        <f>X68*$AB68*AK$1</f>
        <v>0</v>
      </c>
      <c r="AL68" s="24">
        <f>Y68*$AB68*AL$1</f>
        <v>2.9426785029198724E-2</v>
      </c>
      <c r="AM68" s="24">
        <f>Z68*$AB68*AM$1</f>
        <v>0</v>
      </c>
      <c r="AN68" s="24">
        <f>SUM(AC68:AM68)</f>
        <v>8.0269592925859428</v>
      </c>
      <c r="AO68" s="24">
        <f>AN68*24/8-24</f>
        <v>8.0877877757828287E-2</v>
      </c>
      <c r="AP68" s="24">
        <f>AG68-AO68</f>
        <v>1.515153250947268</v>
      </c>
      <c r="AQ68" s="24">
        <f>AC68/$AN68*8</f>
        <v>2.9704380255482876</v>
      </c>
      <c r="AR68" s="24">
        <f>AD68/$AN68*8</f>
        <v>0</v>
      </c>
      <c r="AS68" s="24">
        <f>AE68/$AN68*8</f>
        <v>0</v>
      </c>
      <c r="AT68" s="24">
        <f>AF68/$AN68*8</f>
        <v>0</v>
      </c>
      <c r="AU68" s="24">
        <f>AG68/$AN68*8</f>
        <v>1.5906707090733716</v>
      </c>
      <c r="AV68" s="24">
        <f>AH68/$AN68*8</f>
        <v>1.9785177070528888</v>
      </c>
      <c r="AW68" s="24">
        <f>AI68/$AN68*8</f>
        <v>0.52631881706941053</v>
      </c>
      <c r="AX68" s="24">
        <f>AJ68/$AN68*8</f>
        <v>0.90472678883313118</v>
      </c>
      <c r="AY68" s="24">
        <f>AK68/$AN68*8</f>
        <v>0</v>
      </c>
      <c r="AZ68" s="24">
        <f>AL68/$AN68*8</f>
        <v>2.9327952422909247E-2</v>
      </c>
      <c r="BA68" s="24">
        <f>AM68/$AN68*8</f>
        <v>0</v>
      </c>
      <c r="BB68" s="25">
        <f>AQ68</f>
        <v>2.9704380255482876</v>
      </c>
      <c r="BC68" s="25">
        <f>IF(3-BB68&gt;AV68,AV68,3-BB68)</f>
        <v>2.9561974451712381E-2</v>
      </c>
      <c r="BD68" s="24">
        <f>SUM(BB68:BC68)</f>
        <v>3</v>
      </c>
      <c r="BE68" s="24">
        <f>AV68-BC68</f>
        <v>1.9489557326011764</v>
      </c>
      <c r="BF68" s="24">
        <f>AY68</f>
        <v>0</v>
      </c>
      <c r="BG68" s="24">
        <f>IF(2-(BE68+AY68+AT68)&gt;AO68,AO68,2-(BE68+AY68+AT68))</f>
        <v>5.1044267398823617E-2</v>
      </c>
      <c r="BH68" s="24">
        <f>AT68</f>
        <v>0</v>
      </c>
      <c r="BI68" s="24">
        <f>SUM(BE68:BH68)</f>
        <v>2</v>
      </c>
      <c r="BJ68" s="24">
        <f>AI68/AN68*8</f>
        <v>0.52631881706941053</v>
      </c>
      <c r="BK68" s="24">
        <f>AJ68/AN68*8</f>
        <v>0.90472678883313118</v>
      </c>
      <c r="BL68" s="24">
        <f>AL68/AN68*8</f>
        <v>2.9327952422909247E-2</v>
      </c>
      <c r="BM68" s="24">
        <f>AP68/AN68*8</f>
        <v>1.5100644672228309</v>
      </c>
      <c r="BN68" s="24">
        <f>AO68-BG68</f>
        <v>2.983361035900467E-2</v>
      </c>
      <c r="BO68" s="24">
        <f>AE68/AN68*8</f>
        <v>0</v>
      </c>
      <c r="BP68" s="24">
        <f>AD68/AN68*8</f>
        <v>0</v>
      </c>
      <c r="BQ68" s="24">
        <f>SUM(BJ68:BP68)</f>
        <v>3.0002716359072865</v>
      </c>
      <c r="BR68" s="22"/>
      <c r="BS68" s="25">
        <f>BJ68/(BJ68+BM68+BK68+BL68)*100</f>
        <v>17.718559099453451</v>
      </c>
      <c r="BT68" s="25">
        <f>BM68/(BJ68+BM68+BK68+BL68)*100</f>
        <v>50.83642392923192</v>
      </c>
      <c r="BU68" s="25">
        <f>BL68/(BJ68+BM68+BK68+BL68)*100</f>
        <v>0.98732753118105898</v>
      </c>
      <c r="BV68" s="24">
        <f>BK68/(BK68+BL68+BJ68+BM68)*100</f>
        <v>30.457689440133574</v>
      </c>
      <c r="BW68" s="24">
        <f>BT68+BU68</f>
        <v>51.823751460412979</v>
      </c>
      <c r="BX68" s="26">
        <f>BN68/BE68*BV68</f>
        <v>0.46623061980980351</v>
      </c>
      <c r="BY68" s="22"/>
      <c r="CH68" s="1"/>
      <c r="CI68" s="1"/>
      <c r="CJ68" s="1"/>
      <c r="CK68" s="1"/>
      <c r="CL68" s="1"/>
      <c r="CM68" s="1"/>
      <c r="CN68" s="1"/>
      <c r="CO68" s="1"/>
      <c r="CP68" s="1"/>
      <c r="CQ68" s="1"/>
    </row>
    <row r="69" spans="1:95">
      <c r="A69" s="22">
        <v>42</v>
      </c>
      <c r="B69" s="22" t="s">
        <v>78</v>
      </c>
      <c r="C69" s="23">
        <v>38.39</v>
      </c>
      <c r="D69" s="23">
        <v>0</v>
      </c>
      <c r="E69" s="23">
        <v>0</v>
      </c>
      <c r="F69" s="23">
        <v>0</v>
      </c>
      <c r="G69" s="23">
        <v>24.57</v>
      </c>
      <c r="H69" s="23">
        <v>21.73</v>
      </c>
      <c r="I69" s="23">
        <v>4.57</v>
      </c>
      <c r="J69" s="23">
        <v>10.59</v>
      </c>
      <c r="K69" s="23">
        <v>0</v>
      </c>
      <c r="L69" s="23">
        <v>0.46650000000000003</v>
      </c>
      <c r="M69" s="23">
        <v>0</v>
      </c>
      <c r="N69" s="24">
        <f>SUM(C69:M69)</f>
        <v>100.31649999999999</v>
      </c>
      <c r="O69" s="22">
        <v>12</v>
      </c>
      <c r="P69" s="24">
        <f>C69/'[1]at-wt-ox'!A$2*garnet!C$1</f>
        <v>1.2778712575498092</v>
      </c>
      <c r="Q69" s="24">
        <f>D69/'[1]at-wt-ox'!B$2*garnet!D$1</f>
        <v>0</v>
      </c>
      <c r="R69" s="24">
        <f>E69/'[1]at-wt-ox'!C$2*garnet!E$1</f>
        <v>0</v>
      </c>
      <c r="S69" s="24">
        <f>F69/'[1]at-wt-ox'!D$2*garnet!F$1</f>
        <v>0</v>
      </c>
      <c r="T69" s="24">
        <f>G69/'[1]at-wt-ox'!E$2*garnet!G$1</f>
        <v>0.34198907639287129</v>
      </c>
      <c r="U69" s="24">
        <f>H69/'[1]at-wt-ox'!F$2*garnet!H$1</f>
        <v>0.63936085491343775</v>
      </c>
      <c r="V69" s="24">
        <f>I69/'[1]at-wt-ox'!G$2*garnet!I$1</f>
        <v>0.11338712398646301</v>
      </c>
      <c r="W69" s="24">
        <f>J69/'[1]at-wt-ox'!H$2*garnet!J$1</f>
        <v>0.18884613052673624</v>
      </c>
      <c r="X69" s="24">
        <f>K69/'[1]at-wt-ox'!I$2*garnet!K$1</f>
        <v>0</v>
      </c>
      <c r="Y69" s="24">
        <f>L69/'[1]at-wt-ox'!J$2*garnet!L$1</f>
        <v>6.5762207241878059E-3</v>
      </c>
      <c r="Z69" s="24">
        <f>M69/'[1]at-wt-ox'!K$2*garnet!M$1</f>
        <v>0</v>
      </c>
      <c r="AA69" s="24">
        <f>SUM(P69:Z69)</f>
        <v>2.5680306640935058</v>
      </c>
      <c r="AB69" s="24">
        <f>O69/AA69</f>
        <v>4.6728413985803803</v>
      </c>
      <c r="AC69" s="24">
        <f>P69*$AB69*AC$1</f>
        <v>2.9856448571673599</v>
      </c>
      <c r="AD69" s="24">
        <f>Q69*$AB69*AD$1</f>
        <v>0</v>
      </c>
      <c r="AE69" s="24">
        <f>R69*$AB69*AE$1</f>
        <v>0</v>
      </c>
      <c r="AF69" s="24">
        <f>S69*$AB69*AF$1</f>
        <v>0</v>
      </c>
      <c r="AG69" s="24">
        <f>T69*$AB69*AG$1</f>
        <v>1.5980607140308771</v>
      </c>
      <c r="AH69" s="24">
        <f>U69*$AB69*AH$1</f>
        <v>1.9917545809808372</v>
      </c>
      <c r="AI69" s="24">
        <f>V69*$AB69*AI$1</f>
        <v>0.52984004702991083</v>
      </c>
      <c r="AJ69" s="24">
        <f>W69*$AB69*AJ$1</f>
        <v>0.8824480166870472</v>
      </c>
      <c r="AK69" s="24">
        <f>X69*$AB69*AK$1</f>
        <v>0</v>
      </c>
      <c r="AL69" s="24">
        <f>Y69*$AB69*AL$1</f>
        <v>3.0729636446187029E-2</v>
      </c>
      <c r="AM69" s="24">
        <f>Z69*$AB69*AM$1</f>
        <v>0</v>
      </c>
      <c r="AN69" s="24">
        <f>SUM(AC69:AM69)</f>
        <v>8.0184778523422189</v>
      </c>
      <c r="AO69" s="24">
        <f>AN69*24/8-24</f>
        <v>5.5433557026656644E-2</v>
      </c>
      <c r="AP69" s="24">
        <f>AG69-AO69</f>
        <v>1.5426271570042205</v>
      </c>
      <c r="AQ69" s="24">
        <f>AC69/$AN69*8</f>
        <v>2.9787647103573356</v>
      </c>
      <c r="AR69" s="24">
        <f>AD69/$AN69*8</f>
        <v>0</v>
      </c>
      <c r="AS69" s="24">
        <f>AE69/$AN69*8</f>
        <v>0</v>
      </c>
      <c r="AT69" s="24">
        <f>AF69/$AN69*8</f>
        <v>0</v>
      </c>
      <c r="AU69" s="24">
        <f>AG69/$AN69*8</f>
        <v>1.5943781285761904</v>
      </c>
      <c r="AV69" s="24">
        <f>AH69/$AN69*8</f>
        <v>1.9871647638450884</v>
      </c>
      <c r="AW69" s="24">
        <f>AI69/$AN69*8</f>
        <v>0.52861907886933246</v>
      </c>
      <c r="AX69" s="24">
        <f>AJ69/$AN69*8</f>
        <v>0.8804144955559432</v>
      </c>
      <c r="AY69" s="24">
        <f>AK69/$AN69*8</f>
        <v>0</v>
      </c>
      <c r="AZ69" s="24">
        <f>AL69/$AN69*8</f>
        <v>3.0658822796110433E-2</v>
      </c>
      <c r="BA69" s="24">
        <f>AM69/$AN69*8</f>
        <v>0</v>
      </c>
      <c r="BB69" s="25">
        <f>AQ69</f>
        <v>2.9787647103573356</v>
      </c>
      <c r="BC69" s="25">
        <f>IF(3-BB69&gt;AV69,AV69,3-BB69)</f>
        <v>2.1235289642664412E-2</v>
      </c>
      <c r="BD69" s="24">
        <f>SUM(BB69:BC69)</f>
        <v>3</v>
      </c>
      <c r="BE69" s="24">
        <f>AV69-BC69</f>
        <v>1.965929474202424</v>
      </c>
      <c r="BF69" s="24">
        <f>AY69</f>
        <v>0</v>
      </c>
      <c r="BG69" s="24">
        <f>IF(2-(BE69+AY69+AT69)&gt;AO69,AO69,2-(BE69+AY69+AT69))</f>
        <v>3.4070525797575968E-2</v>
      </c>
      <c r="BH69" s="24">
        <f>AT69</f>
        <v>0</v>
      </c>
      <c r="BI69" s="24">
        <f>SUM(BE69:BH69)</f>
        <v>2</v>
      </c>
      <c r="BJ69" s="24">
        <f>AI69/AN69*8</f>
        <v>0.52861907886933246</v>
      </c>
      <c r="BK69" s="24">
        <f>AJ69/AN69*8</f>
        <v>0.8804144955559432</v>
      </c>
      <c r="BL69" s="24">
        <f>AL69/AN69*8</f>
        <v>3.0658822796110433E-2</v>
      </c>
      <c r="BM69" s="24">
        <f>AP69/AN69*8</f>
        <v>1.5390723131359552</v>
      </c>
      <c r="BN69" s="24">
        <f>AO69-BG69</f>
        <v>2.1363031229080676E-2</v>
      </c>
      <c r="BO69" s="24">
        <f>AE69/AN69*8</f>
        <v>0</v>
      </c>
      <c r="BP69" s="24">
        <f>AD69/AN69*8</f>
        <v>0</v>
      </c>
      <c r="BQ69" s="24">
        <f>SUM(BJ69:BP69)</f>
        <v>3.000127741586422</v>
      </c>
      <c r="BR69" s="22"/>
      <c r="BS69" s="25">
        <f>BJ69/(BJ69+BM69+BK69+BL69)*100</f>
        <v>17.746251559624451</v>
      </c>
      <c r="BT69" s="25">
        <f>BM69/(BJ69+BM69+BK69+BL69)*100</f>
        <v>51.668139742105502</v>
      </c>
      <c r="BU69" s="25">
        <f>BL69/(BJ69+BM69+BK69+BL69)*100</f>
        <v>1.0292462069765997</v>
      </c>
      <c r="BV69" s="24">
        <f>BK69/(BK69+BL69+BJ69+BM69)*100</f>
        <v>29.556362491293452</v>
      </c>
      <c r="BW69" s="24">
        <f>BT69+BU69</f>
        <v>52.697385949082104</v>
      </c>
      <c r="BX69" s="26">
        <f>BN69/BE69*BV69</f>
        <v>0.32117810084499326</v>
      </c>
      <c r="BY69" s="22"/>
      <c r="CH69" s="1"/>
      <c r="CI69" s="4"/>
      <c r="CJ69" s="4"/>
      <c r="CK69" s="4"/>
      <c r="CL69" s="6"/>
      <c r="CM69" s="6"/>
      <c r="CN69" s="15"/>
      <c r="CO69" s="1"/>
      <c r="CP69" s="1"/>
      <c r="CQ69" s="1"/>
    </row>
    <row r="70" spans="1:95">
      <c r="A70" s="22">
        <v>43</v>
      </c>
      <c r="B70" s="22" t="s">
        <v>79</v>
      </c>
      <c r="C70" s="23">
        <v>38.28</v>
      </c>
      <c r="D70" s="23">
        <v>0</v>
      </c>
      <c r="E70" s="23">
        <v>0</v>
      </c>
      <c r="F70" s="23">
        <v>8.3400000000000002E-2</v>
      </c>
      <c r="G70" s="23">
        <v>25.08</v>
      </c>
      <c r="H70" s="23">
        <v>21.42</v>
      </c>
      <c r="I70" s="23">
        <v>4.5199999999999996</v>
      </c>
      <c r="J70" s="23">
        <v>10.91</v>
      </c>
      <c r="K70" s="23">
        <v>0</v>
      </c>
      <c r="L70" s="23">
        <v>0.50649999999999995</v>
      </c>
      <c r="M70" s="23">
        <v>0</v>
      </c>
      <c r="N70" s="24">
        <f>SUM(C70:M70)</f>
        <v>100.79989999999999</v>
      </c>
      <c r="O70" s="22">
        <v>12</v>
      </c>
      <c r="P70" s="24">
        <f>C70/'[1]at-wt-ox'!A$2*garnet!C$1</f>
        <v>1.2742097353218729</v>
      </c>
      <c r="Q70" s="24">
        <f>D70/'[1]at-wt-ox'!B$2*garnet!D$1</f>
        <v>0</v>
      </c>
      <c r="R70" s="24">
        <f>E70/'[1]at-wt-ox'!C$2*garnet!E$1</f>
        <v>0</v>
      </c>
      <c r="S70" s="24">
        <f>F70/'[1]at-wt-ox'!D$2*garnet!F$1</f>
        <v>2.0885034645618025E-3</v>
      </c>
      <c r="T70" s="24">
        <f>G70/'[1]at-wt-ox'!E$2*garnet!G$1</f>
        <v>0.34908775075023246</v>
      </c>
      <c r="U70" s="24">
        <f>H70/'[1]at-wt-ox'!F$2*garnet!H$1</f>
        <v>0.63023973825337487</v>
      </c>
      <c r="V70" s="24">
        <f>I70/'[1]at-wt-ox'!G$2*garnet!I$1</f>
        <v>0.11214656464306626</v>
      </c>
      <c r="W70" s="24">
        <f>J70/'[1]at-wt-ox'!H$2*garnet!J$1</f>
        <v>0.19455252918287935</v>
      </c>
      <c r="X70" s="24">
        <f>K70/'[1]at-wt-ox'!I$2*garnet!K$1</f>
        <v>0</v>
      </c>
      <c r="Y70" s="24">
        <f>L70/'[1]at-wt-ox'!J$2*garnet!L$1</f>
        <v>7.1400981710635003E-3</v>
      </c>
      <c r="Z70" s="24">
        <f>M70/'[1]at-wt-ox'!K$2*garnet!M$1</f>
        <v>0</v>
      </c>
      <c r="AA70" s="24">
        <f>SUM(P70:Z70)</f>
        <v>2.5694649197870514</v>
      </c>
      <c r="AB70" s="24">
        <f>O70/AA70</f>
        <v>4.6702330542012298</v>
      </c>
      <c r="AC70" s="24">
        <f>P70*$AB70*AC$1</f>
        <v>2.9754282119426056</v>
      </c>
      <c r="AD70" s="24">
        <f>Q70*$AB70*AD$1</f>
        <v>0</v>
      </c>
      <c r="AE70" s="24">
        <f>R70*$AB70*AE$1</f>
        <v>0</v>
      </c>
      <c r="AF70" s="24">
        <f>S70*$AB70*AF$1</f>
        <v>4.8768989570051584E-3</v>
      </c>
      <c r="AG70" s="24">
        <f>T70*$AB70*AG$1</f>
        <v>1.6303211523704959</v>
      </c>
      <c r="AH70" s="24">
        <f>U70*$AB70*AH$1</f>
        <v>1.9622443051080283</v>
      </c>
      <c r="AI70" s="24">
        <f>V70*$AB70*AI$1</f>
        <v>0.52375059311116301</v>
      </c>
      <c r="AJ70" s="24">
        <f>W70*$AB70*AJ$1</f>
        <v>0.90860565256833248</v>
      </c>
      <c r="AK70" s="24">
        <f>X70*$AB70*AK$1</f>
        <v>0</v>
      </c>
      <c r="AL70" s="24">
        <f>Y70*$AB70*AL$1</f>
        <v>3.3345922488742505E-2</v>
      </c>
      <c r="AM70" s="24">
        <f>Z70*$AB70*AM$1</f>
        <v>0</v>
      </c>
      <c r="AN70" s="24">
        <f>SUM(AC70:AM70)</f>
        <v>8.0385727365463744</v>
      </c>
      <c r="AO70" s="24">
        <f>AN70*24/8-24</f>
        <v>0.11571820963912316</v>
      </c>
      <c r="AP70" s="24">
        <f>AG70-AO70</f>
        <v>1.5146029427313727</v>
      </c>
      <c r="AQ70" s="24">
        <f>AC70/$AN70*8</f>
        <v>2.9611507509687041</v>
      </c>
      <c r="AR70" s="24">
        <f>AD70/$AN70*8</f>
        <v>0</v>
      </c>
      <c r="AS70" s="24">
        <f>AE70/$AN70*8</f>
        <v>0</v>
      </c>
      <c r="AT70" s="24">
        <f>AF70/$AN70*8</f>
        <v>4.8534973725700755E-3</v>
      </c>
      <c r="AU70" s="24">
        <f>AG70/$AN70*8</f>
        <v>1.6224981282644297</v>
      </c>
      <c r="AV70" s="24">
        <f>AH70/$AN70*8</f>
        <v>1.952828562400813</v>
      </c>
      <c r="AW70" s="24">
        <f>AI70/$AN70*8</f>
        <v>0.52123739900243327</v>
      </c>
      <c r="AX70" s="24">
        <f>AJ70/$AN70*8</f>
        <v>0.90424574843986372</v>
      </c>
      <c r="AY70" s="24">
        <f>AK70/$AN70*8</f>
        <v>0</v>
      </c>
      <c r="AZ70" s="24">
        <f>AL70/$AN70*8</f>
        <v>3.3185913551184928E-2</v>
      </c>
      <c r="BA70" s="24">
        <f>AM70/$AN70*8</f>
        <v>0</v>
      </c>
      <c r="BB70" s="25">
        <f>AQ70</f>
        <v>2.9611507509687041</v>
      </c>
      <c r="BC70" s="25">
        <f>IF(3-BB70&gt;AV70,AV70,3-BB70)</f>
        <v>3.884924903129594E-2</v>
      </c>
      <c r="BD70" s="24">
        <f>SUM(BB70:BC70)</f>
        <v>3</v>
      </c>
      <c r="BE70" s="24">
        <f>AV70-BC70</f>
        <v>1.9139793133695171</v>
      </c>
      <c r="BF70" s="24">
        <f>AY70</f>
        <v>0</v>
      </c>
      <c r="BG70" s="24">
        <f>IF(2-(BE70+AY70+AT70)&gt;AO70,AO70,2-(BE70+AY70+AT70))</f>
        <v>8.1167189257912886E-2</v>
      </c>
      <c r="BH70" s="24">
        <f>AT70</f>
        <v>4.8534973725700755E-3</v>
      </c>
      <c r="BI70" s="24">
        <f>SUM(BE70:BH70)</f>
        <v>2</v>
      </c>
      <c r="BJ70" s="24">
        <f>AI70/AN70*8</f>
        <v>0.52123739900243327</v>
      </c>
      <c r="BK70" s="24">
        <f>AJ70/AN70*8</f>
        <v>0.90424574843986372</v>
      </c>
      <c r="BL70" s="24">
        <f>AL70/AN70*8</f>
        <v>3.3185913551184928E-2</v>
      </c>
      <c r="BM70" s="24">
        <f>AP70/AN70*8</f>
        <v>1.507335187347792</v>
      </c>
      <c r="BN70" s="24">
        <f>AO70-BG70</f>
        <v>3.4551020381210273E-2</v>
      </c>
      <c r="BO70" s="24">
        <f>AE70/AN70*8</f>
        <v>0</v>
      </c>
      <c r="BP70" s="24">
        <f>AD70/AN70*8</f>
        <v>0</v>
      </c>
      <c r="BQ70" s="24">
        <f>SUM(BJ70:BP70)</f>
        <v>3.0005552687224837</v>
      </c>
      <c r="BR70" s="22"/>
      <c r="BS70" s="25">
        <f>BJ70/(BJ70+BM70+BK70+BL70)*100</f>
        <v>17.573723951809349</v>
      </c>
      <c r="BT70" s="25">
        <f>BM70/(BJ70+BM70+BK70+BL70)*100</f>
        <v>50.820398797161637</v>
      </c>
      <c r="BU70" s="25">
        <f>BL70/(BJ70+BM70+BK70+BL70)*100</f>
        <v>1.1188761300576024</v>
      </c>
      <c r="BV70" s="24">
        <f>BK70/(BK70+BL70+BJ70+BM70)*100</f>
        <v>30.487001120971406</v>
      </c>
      <c r="BW70" s="24">
        <f>BT70+BU70</f>
        <v>51.939274927219238</v>
      </c>
      <c r="BX70" s="26">
        <f>BN70/BE70*BV70</f>
        <v>0.55034920687739952</v>
      </c>
      <c r="BY70" s="22"/>
      <c r="CH70" s="1"/>
      <c r="CI70" s="4"/>
      <c r="CJ70" s="4"/>
      <c r="CK70" s="4"/>
      <c r="CL70" s="6"/>
      <c r="CM70" s="6"/>
      <c r="CN70" s="15"/>
      <c r="CO70" s="1"/>
      <c r="CP70" s="1"/>
      <c r="CQ70" s="1"/>
    </row>
    <row r="71" spans="1:95">
      <c r="A71" s="22">
        <v>44</v>
      </c>
      <c r="B71" s="22" t="s">
        <v>80</v>
      </c>
      <c r="C71" s="23">
        <v>38.409999999999997</v>
      </c>
      <c r="D71" s="23">
        <v>0</v>
      </c>
      <c r="E71" s="23">
        <v>0</v>
      </c>
      <c r="F71" s="23">
        <v>8.3099999999999993E-2</v>
      </c>
      <c r="G71" s="23">
        <v>24.71</v>
      </c>
      <c r="H71" s="23">
        <v>21.43</v>
      </c>
      <c r="I71" s="23">
        <v>4.6900000000000004</v>
      </c>
      <c r="J71" s="23">
        <v>10.54</v>
      </c>
      <c r="K71" s="23">
        <v>0</v>
      </c>
      <c r="L71" s="23">
        <v>0.48959999999999998</v>
      </c>
      <c r="M71" s="23">
        <v>0</v>
      </c>
      <c r="N71" s="24">
        <f>SUM(C71:M71)</f>
        <v>100.3527</v>
      </c>
      <c r="O71" s="22">
        <v>12</v>
      </c>
      <c r="P71" s="24">
        <f>C71/'[1]at-wt-ox'!A$2*garnet!C$1</f>
        <v>1.2785369888639793</v>
      </c>
      <c r="Q71" s="24">
        <f>D71/'[1]at-wt-ox'!B$2*garnet!D$1</f>
        <v>0</v>
      </c>
      <c r="R71" s="24">
        <f>E71/'[1]at-wt-ox'!C$2*garnet!E$1</f>
        <v>0</v>
      </c>
      <c r="S71" s="24">
        <f>F71/'[1]at-wt-ox'!D$2*garnet!F$1</f>
        <v>2.0809908621712923E-3</v>
      </c>
      <c r="T71" s="24">
        <f>G71/'[1]at-wt-ox'!E$2*garnet!G$1</f>
        <v>0.34393773209881356</v>
      </c>
      <c r="U71" s="24">
        <f>H71/'[1]at-wt-ox'!F$2*garnet!H$1</f>
        <v>0.63053396782305438</v>
      </c>
      <c r="V71" s="24">
        <f>I71/'[1]at-wt-ox'!G$2*garnet!I$1</f>
        <v>0.11636446641061522</v>
      </c>
      <c r="W71" s="24">
        <f>J71/'[1]at-wt-ox'!H$2*garnet!J$1</f>
        <v>0.18795450573671388</v>
      </c>
      <c r="X71" s="24">
        <f>K71/'[1]at-wt-ox'!I$2*garnet!K$1</f>
        <v>0</v>
      </c>
      <c r="Y71" s="24">
        <f>L71/'[1]at-wt-ox'!J$2*garnet!L$1</f>
        <v>6.9018599497585199E-3</v>
      </c>
      <c r="Z71" s="24">
        <f>M71/'[1]at-wt-ox'!K$2*garnet!M$1</f>
        <v>0</v>
      </c>
      <c r="AA71" s="24">
        <f>SUM(P71:Z71)</f>
        <v>2.5663105117451064</v>
      </c>
      <c r="AB71" s="24">
        <f>O71/AA71</f>
        <v>4.6759735211620708</v>
      </c>
      <c r="AC71" s="24">
        <f>P71*$AB71*AC$1</f>
        <v>2.989202552877126</v>
      </c>
      <c r="AD71" s="24">
        <f>Q71*$AB71*AD$1</f>
        <v>0</v>
      </c>
      <c r="AE71" s="24">
        <f>R71*$AB71*AE$1</f>
        <v>0</v>
      </c>
      <c r="AF71" s="24">
        <f>S71*$AB71*AF$1</f>
        <v>4.8653290846465951E-3</v>
      </c>
      <c r="AG71" s="24">
        <f>T71*$AB71*AG$1</f>
        <v>1.6082437282225863</v>
      </c>
      <c r="AH71" s="24">
        <f>U71*$AB71*AH$1</f>
        <v>1.9655734251559063</v>
      </c>
      <c r="AI71" s="24">
        <f>V71*$AB71*AI$1</f>
        <v>0.54411716374018992</v>
      </c>
      <c r="AJ71" s="24">
        <f>W71*$AB71*AJ$1</f>
        <v>0.87887029200797862</v>
      </c>
      <c r="AK71" s="24">
        <f>X71*$AB71*AK$1</f>
        <v>0</v>
      </c>
      <c r="AL71" s="24">
        <f>Y71*$AB71*AL$1</f>
        <v>3.2272914371839816E-2</v>
      </c>
      <c r="AM71" s="24">
        <f>Z71*$AB71*AM$1</f>
        <v>0</v>
      </c>
      <c r="AN71" s="24">
        <f>SUM(AC71:AM71)</f>
        <v>8.0231454054602747</v>
      </c>
      <c r="AO71" s="24">
        <f>AN71*24/8-24</f>
        <v>6.9436216380822202E-2</v>
      </c>
      <c r="AP71" s="24">
        <f>AG71-AO71</f>
        <v>1.5388075118417641</v>
      </c>
      <c r="AQ71" s="24">
        <f>AC71/$AN71*8</f>
        <v>2.9805792135765392</v>
      </c>
      <c r="AR71" s="24">
        <f>AD71/$AN71*8</f>
        <v>0</v>
      </c>
      <c r="AS71" s="24">
        <f>AE71/$AN71*8</f>
        <v>0</v>
      </c>
      <c r="AT71" s="24">
        <f>AF71/$AN71*8</f>
        <v>4.8512934404358879E-3</v>
      </c>
      <c r="AU71" s="24">
        <f>AG71/$AN71*8</f>
        <v>1.6036042194903475</v>
      </c>
      <c r="AV71" s="24">
        <f>AH71/$AN71*8</f>
        <v>1.9599030812211931</v>
      </c>
      <c r="AW71" s="24">
        <f>AI71/$AN71*8</f>
        <v>0.54254747856857499</v>
      </c>
      <c r="AX71" s="24">
        <f>AJ71/$AN71*8</f>
        <v>0.87633490118212232</v>
      </c>
      <c r="AY71" s="24">
        <f>AK71/$AN71*8</f>
        <v>0</v>
      </c>
      <c r="AZ71" s="24">
        <f>AL71/$AN71*8</f>
        <v>3.2179812520786166E-2</v>
      </c>
      <c r="BA71" s="24">
        <f>AM71/$AN71*8</f>
        <v>0</v>
      </c>
      <c r="BB71" s="25">
        <f>AQ71</f>
        <v>2.9805792135765392</v>
      </c>
      <c r="BC71" s="25">
        <f>IF(3-BB71&gt;AV71,AV71,3-BB71)</f>
        <v>1.942078642346079E-2</v>
      </c>
      <c r="BD71" s="24">
        <f>SUM(BB71:BC71)</f>
        <v>3</v>
      </c>
      <c r="BE71" s="24">
        <f>AV71-BC71</f>
        <v>1.9404822947977323</v>
      </c>
      <c r="BF71" s="24">
        <f>AY71</f>
        <v>0</v>
      </c>
      <c r="BG71" s="24">
        <f>IF(2-(BE71+AY71+AT71)&gt;AO71,AO71,2-(BE71+AY71+AT71))</f>
        <v>5.4666411761831846E-2</v>
      </c>
      <c r="BH71" s="24">
        <f>AT71</f>
        <v>4.8512934404358879E-3</v>
      </c>
      <c r="BI71" s="24">
        <f>SUM(BE71:BH71)</f>
        <v>2</v>
      </c>
      <c r="BJ71" s="24">
        <f>AI71/AN71*8</f>
        <v>0.54254747856857499</v>
      </c>
      <c r="BK71" s="24">
        <f>AJ71/AN71*8</f>
        <v>0.87633490118212232</v>
      </c>
      <c r="BL71" s="24">
        <f>AL71/AN71*8</f>
        <v>3.2179812520786166E-2</v>
      </c>
      <c r="BM71" s="24">
        <f>AP71/AN71*8</f>
        <v>1.5343683147454912</v>
      </c>
      <c r="BN71" s="24">
        <f>AO71-BG71</f>
        <v>1.4769804618990356E-2</v>
      </c>
      <c r="BO71" s="24">
        <f>AE71/AN71*8</f>
        <v>0</v>
      </c>
      <c r="BP71" s="24">
        <f>AD71/AN71*8</f>
        <v>0</v>
      </c>
      <c r="BQ71" s="24">
        <f>SUM(BJ71:BP71)</f>
        <v>3.000200311635965</v>
      </c>
      <c r="BR71" s="22"/>
      <c r="BS71" s="25">
        <f>BJ71/(BJ71+BM71+BK71+BL71)*100</f>
        <v>18.173173928964953</v>
      </c>
      <c r="BT71" s="25">
        <f>BM71/(BJ71+BM71+BK71+BL71)*100</f>
        <v>51.395211214566963</v>
      </c>
      <c r="BU71" s="25">
        <f>BL71/(BJ71+BM71+BK71+BL71)*100</f>
        <v>1.0778952129399944</v>
      </c>
      <c r="BV71" s="24">
        <f>BK71/(BK71+BL71+BJ71+BM71)*100</f>
        <v>29.353719643528102</v>
      </c>
      <c r="BW71" s="24">
        <f>BT71+BU71</f>
        <v>52.473106427506956</v>
      </c>
      <c r="BX71" s="26">
        <f>BN71/BE71*BV71</f>
        <v>0.22342316914606047</v>
      </c>
      <c r="BY71" s="22"/>
      <c r="CH71" s="1"/>
      <c r="CI71" s="4"/>
      <c r="CJ71" s="4"/>
      <c r="CK71" s="4"/>
      <c r="CL71" s="6"/>
      <c r="CM71" s="6"/>
      <c r="CN71" s="15"/>
      <c r="CO71" s="1"/>
      <c r="CP71" s="1"/>
      <c r="CQ71" s="1"/>
    </row>
    <row r="72" spans="1:95">
      <c r="A72" s="22">
        <v>45</v>
      </c>
      <c r="B72" s="22" t="s">
        <v>81</v>
      </c>
      <c r="C72" s="23">
        <v>38.549999999999997</v>
      </c>
      <c r="D72" s="23">
        <v>0</v>
      </c>
      <c r="E72" s="23">
        <v>0</v>
      </c>
      <c r="F72" s="23">
        <v>0.1004</v>
      </c>
      <c r="G72" s="23">
        <v>24.23</v>
      </c>
      <c r="H72" s="23">
        <v>21.74</v>
      </c>
      <c r="I72" s="23">
        <v>4.5</v>
      </c>
      <c r="J72" s="23">
        <v>11</v>
      </c>
      <c r="K72" s="23">
        <v>0</v>
      </c>
      <c r="L72" s="23">
        <v>0.51490000000000002</v>
      </c>
      <c r="M72" s="23">
        <v>0</v>
      </c>
      <c r="N72" s="24">
        <f>SUM(C72:M72)</f>
        <v>100.63529999999999</v>
      </c>
      <c r="O72" s="22">
        <v>12</v>
      </c>
      <c r="P72" s="24">
        <f>C72/'[1]at-wt-ox'!A$2*garnet!C$1</f>
        <v>1.2831971080631712</v>
      </c>
      <c r="Q72" s="24">
        <f>D72/'[1]at-wt-ox'!B$2*garnet!D$1</f>
        <v>0</v>
      </c>
      <c r="R72" s="24">
        <f>E72/'[1]at-wt-ox'!C$2*garnet!E$1</f>
        <v>0</v>
      </c>
      <c r="S72" s="24">
        <f>F72/'[1]at-wt-ox'!D$2*garnet!F$1</f>
        <v>2.5142176000240405E-3</v>
      </c>
      <c r="T72" s="24">
        <f>G72/'[1]at-wt-ox'!E$2*garnet!G$1</f>
        <v>0.3372566268212972</v>
      </c>
      <c r="U72" s="24">
        <f>H72/'[1]at-wt-ox'!F$2*garnet!H$1</f>
        <v>0.63965508448311714</v>
      </c>
      <c r="V72" s="24">
        <f>I72/'[1]at-wt-ox'!G$2*garnet!I$1</f>
        <v>0.11165034090570757</v>
      </c>
      <c r="W72" s="24">
        <f>J72/'[1]at-wt-ox'!H$2*garnet!J$1</f>
        <v>0.19615745380491961</v>
      </c>
      <c r="X72" s="24">
        <f>K72/'[1]at-wt-ox'!I$2*garnet!K$1</f>
        <v>0</v>
      </c>
      <c r="Y72" s="24">
        <f>L72/'[1]at-wt-ox'!J$2*garnet!L$1</f>
        <v>7.2585124349073982E-3</v>
      </c>
      <c r="Z72" s="24">
        <f>M72/'[1]at-wt-ox'!K$2*garnet!M$1</f>
        <v>0</v>
      </c>
      <c r="AA72" s="24">
        <f>SUM(P72:Z72)</f>
        <v>2.577689344113145</v>
      </c>
      <c r="AB72" s="24">
        <f>O72/AA72</f>
        <v>4.6553321203756637</v>
      </c>
      <c r="AC72" s="24">
        <f>P72*$AB72*AC$1</f>
        <v>2.9868543569698214</v>
      </c>
      <c r="AD72" s="24">
        <f>Q72*$AB72*AD$1</f>
        <v>0</v>
      </c>
      <c r="AE72" s="24">
        <f>R72*$AB72*AE$1</f>
        <v>0</v>
      </c>
      <c r="AF72" s="24">
        <f>S72*$AB72*AF$1</f>
        <v>5.8522589755028642E-3</v>
      </c>
      <c r="AG72" s="24">
        <f>T72*$AB72*AG$1</f>
        <v>1.5700416076507335</v>
      </c>
      <c r="AH72" s="24">
        <f>U72*$AB72*AH$1</f>
        <v>1.9852045738372426</v>
      </c>
      <c r="AI72" s="24">
        <f>V72*$AB72*AI$1</f>
        <v>0.51976941826923329</v>
      </c>
      <c r="AJ72" s="24">
        <f>W72*$AB72*AJ$1</f>
        <v>0.91317809534914773</v>
      </c>
      <c r="AK72" s="24">
        <f>X72*$AB72*AK$1</f>
        <v>0</v>
      </c>
      <c r="AL72" s="24">
        <f>Y72*$AB72*AL$1</f>
        <v>3.3790786084370583E-2</v>
      </c>
      <c r="AM72" s="24">
        <f>Z72*$AB72*AM$1</f>
        <v>0</v>
      </c>
      <c r="AN72" s="24">
        <f>SUM(AC72:AM72)</f>
        <v>8.0146910971360512</v>
      </c>
      <c r="AO72" s="24">
        <f>AN72*24/8-24</f>
        <v>4.4073291408153636E-2</v>
      </c>
      <c r="AP72" s="24">
        <f>AG72-AO72</f>
        <v>1.5259683162425799</v>
      </c>
      <c r="AQ72" s="24">
        <f>AC72/$AN72*8</f>
        <v>2.9813793901922296</v>
      </c>
      <c r="AR72" s="24">
        <f>AD72/$AN72*8</f>
        <v>0</v>
      </c>
      <c r="AS72" s="24">
        <f>AE72/$AN72*8</f>
        <v>0</v>
      </c>
      <c r="AT72" s="24">
        <f>AF72/$AN72*8</f>
        <v>5.8415316618693836E-3</v>
      </c>
      <c r="AU72" s="24">
        <f>AG72/$AN72*8</f>
        <v>1.5671636884039293</v>
      </c>
      <c r="AV72" s="24">
        <f>AH72/$AN72*8</f>
        <v>1.981565652152588</v>
      </c>
      <c r="AW72" s="24">
        <f>AI72/$AN72*8</f>
        <v>0.51881667000737319</v>
      </c>
      <c r="AX72" s="24">
        <f>AJ72/$AN72*8</f>
        <v>0.91150422071833603</v>
      </c>
      <c r="AY72" s="24">
        <f>AK72/$AN72*8</f>
        <v>0</v>
      </c>
      <c r="AZ72" s="24">
        <f>AL72/$AN72*8</f>
        <v>3.372884686367543E-2</v>
      </c>
      <c r="BA72" s="24">
        <f>AM72/$AN72*8</f>
        <v>0</v>
      </c>
      <c r="BB72" s="25">
        <f>AQ72</f>
        <v>2.9813793901922296</v>
      </c>
      <c r="BC72" s="25">
        <f>IF(3-BB72&gt;AV72,AV72,3-BB72)</f>
        <v>1.8620609807770361E-2</v>
      </c>
      <c r="BD72" s="24">
        <f>SUM(BB72:BC72)</f>
        <v>3</v>
      </c>
      <c r="BE72" s="24">
        <f>AV72-BC72</f>
        <v>1.9629450423448176</v>
      </c>
      <c r="BF72" s="24">
        <f>AY72</f>
        <v>0</v>
      </c>
      <c r="BG72" s="24">
        <f>IF(2-(BE72+AY72+AT72)&gt;AO72,AO72,2-(BE72+AY72+AT72))</f>
        <v>3.1213425993313004E-2</v>
      </c>
      <c r="BH72" s="24">
        <f>AT72</f>
        <v>5.8415316618693836E-3</v>
      </c>
      <c r="BI72" s="24">
        <f>SUM(BE72:BH72)</f>
        <v>2</v>
      </c>
      <c r="BJ72" s="24">
        <f>AI72/AN72*8</f>
        <v>0.51881667000737319</v>
      </c>
      <c r="BK72" s="24">
        <f>AJ72/AN72*8</f>
        <v>0.91150422071833603</v>
      </c>
      <c r="BL72" s="24">
        <f>AL72/AN72*8</f>
        <v>3.372884686367543E-2</v>
      </c>
      <c r="BM72" s="24">
        <f>AP72/AN72*8</f>
        <v>1.5231711842647215</v>
      </c>
      <c r="BN72" s="24">
        <f>AO72-BG72</f>
        <v>1.2859865414840632E-2</v>
      </c>
      <c r="BO72" s="24">
        <f>AE72/AN72*8</f>
        <v>0</v>
      </c>
      <c r="BP72" s="24">
        <f>AD72/AN72*8</f>
        <v>0</v>
      </c>
      <c r="BQ72" s="24">
        <f>SUM(BJ72:BP72)</f>
        <v>3.0000807872689466</v>
      </c>
      <c r="BR72" s="22"/>
      <c r="BS72" s="25">
        <f>BJ72/(BJ72+BM72+BK72+BL72)*100</f>
        <v>17.367870792942707</v>
      </c>
      <c r="BT72" s="25">
        <f>BM72/(BJ72+BM72+BK72+BL72)*100</f>
        <v>50.989572720296849</v>
      </c>
      <c r="BU72" s="25">
        <f>BL72/(BJ72+BM72+BK72+BL72)*100</f>
        <v>1.1291045338133421</v>
      </c>
      <c r="BV72" s="24">
        <f>BK72/(BK72+BL72+BJ72+BM72)*100</f>
        <v>30.513451952947097</v>
      </c>
      <c r="BW72" s="24">
        <f>BT72+BU72</f>
        <v>52.118677254110189</v>
      </c>
      <c r="BX72" s="26">
        <f>BN72/BE72*BV72</f>
        <v>0.19990314399651726</v>
      </c>
      <c r="BY72" s="22"/>
      <c r="CH72" s="1"/>
      <c r="CI72" s="4"/>
      <c r="CJ72" s="4"/>
      <c r="CK72" s="4"/>
      <c r="CL72" s="6"/>
      <c r="CM72" s="6"/>
      <c r="CN72" s="15"/>
      <c r="CO72" s="1"/>
      <c r="CP72" s="1"/>
      <c r="CQ72" s="1"/>
    </row>
    <row r="73" spans="1:95">
      <c r="A73" s="22">
        <v>46</v>
      </c>
      <c r="B73" s="22" t="s">
        <v>82</v>
      </c>
      <c r="C73" s="23">
        <v>38.51</v>
      </c>
      <c r="D73" s="23">
        <v>3.9199999999999999E-2</v>
      </c>
      <c r="E73" s="23">
        <v>0</v>
      </c>
      <c r="F73" s="23">
        <v>7.9000000000000001E-2</v>
      </c>
      <c r="G73" s="23">
        <v>23.72</v>
      </c>
      <c r="H73" s="23">
        <v>21.74</v>
      </c>
      <c r="I73" s="23">
        <v>4.4400000000000004</v>
      </c>
      <c r="J73" s="23">
        <v>11.43</v>
      </c>
      <c r="K73" s="23">
        <v>0</v>
      </c>
      <c r="L73" s="23">
        <v>0.49309999999999998</v>
      </c>
      <c r="M73" s="23">
        <v>0</v>
      </c>
      <c r="N73" s="24">
        <f>SUM(C73:M73)</f>
        <v>100.4513</v>
      </c>
      <c r="O73" s="22">
        <v>12</v>
      </c>
      <c r="P73" s="24">
        <f>C73/'[1]at-wt-ox'!A$2*garnet!C$1</f>
        <v>1.2818656454348307</v>
      </c>
      <c r="Q73" s="24">
        <f>D73/'[1]at-wt-ox'!B$2*garnet!D$1</f>
        <v>6.324729012790473E-4</v>
      </c>
      <c r="R73" s="24">
        <f>E73/'[1]at-wt-ox'!C$2*garnet!E$1</f>
        <v>0</v>
      </c>
      <c r="S73" s="24">
        <f>F73/'[1]at-wt-ox'!D$2*garnet!F$1</f>
        <v>1.978318629500988E-3</v>
      </c>
      <c r="T73" s="24">
        <f>G73/'[1]at-wt-ox'!E$2*garnet!G$1</f>
        <v>0.33015795246393598</v>
      </c>
      <c r="U73" s="24">
        <f>H73/'[1]at-wt-ox'!F$2*garnet!H$1</f>
        <v>0.63965508448311714</v>
      </c>
      <c r="V73" s="24">
        <f>I73/'[1]at-wt-ox'!G$2*garnet!I$1</f>
        <v>0.11016166969363148</v>
      </c>
      <c r="W73" s="24">
        <f>J73/'[1]at-wt-ox'!H$2*garnet!J$1</f>
        <v>0.20382542699911191</v>
      </c>
      <c r="X73" s="24">
        <f>K73/'[1]at-wt-ox'!I$2*garnet!K$1</f>
        <v>0</v>
      </c>
      <c r="Y73" s="24">
        <f>L73/'[1]at-wt-ox'!J$2*garnet!L$1</f>
        <v>6.9511992263601432E-3</v>
      </c>
      <c r="Z73" s="24">
        <f>M73/'[1]at-wt-ox'!K$2*garnet!M$1</f>
        <v>0</v>
      </c>
      <c r="AA73" s="24">
        <f>SUM(P73:Z73)</f>
        <v>2.5752277698317672</v>
      </c>
      <c r="AB73" s="24">
        <f>O73/AA73</f>
        <v>4.6597819969858154</v>
      </c>
      <c r="AC73" s="24">
        <f>P73*$AB73*AC$1</f>
        <v>2.9866072285759135</v>
      </c>
      <c r="AD73" s="24">
        <f>Q73*$AB73*AD$1</f>
        <v>5.8943716779229832E-3</v>
      </c>
      <c r="AE73" s="24">
        <f>R73*$AB73*AE$1</f>
        <v>0</v>
      </c>
      <c r="AF73" s="24">
        <f>S73*$AB73*AF$1</f>
        <v>4.6092667670251776E-3</v>
      </c>
      <c r="AG73" s="24">
        <f>T73*$AB73*AG$1</f>
        <v>1.5384640830531475</v>
      </c>
      <c r="AH73" s="24">
        <f>U73*$AB73*AH$1</f>
        <v>1.9871021646365801</v>
      </c>
      <c r="AI73" s="24">
        <f>V73*$AB73*AI$1</f>
        <v>0.51332936519628181</v>
      </c>
      <c r="AJ73" s="24">
        <f>W73*$AB73*AJ$1</f>
        <v>0.9497820552584082</v>
      </c>
      <c r="AK73" s="24">
        <f>X73*$AB73*AK$1</f>
        <v>0</v>
      </c>
      <c r="AL73" s="24">
        <f>Y73*$AB73*AL$1</f>
        <v>3.2391073012454724E-2</v>
      </c>
      <c r="AM73" s="24">
        <f>Z73*$AB73*AM$1</f>
        <v>0</v>
      </c>
      <c r="AN73" s="24">
        <f>SUM(AC73:AM73)</f>
        <v>8.0181796081777339</v>
      </c>
      <c r="AO73" s="24">
        <f>AN73*24/8-24</f>
        <v>5.4538824533203467E-2</v>
      </c>
      <c r="AP73" s="24">
        <f>AG73-AO73</f>
        <v>1.4839252585199441</v>
      </c>
      <c r="AQ73" s="24">
        <f>AC73/$AN73*8</f>
        <v>2.9798356978981868</v>
      </c>
      <c r="AR73" s="24">
        <f>AD73/$AN73*8</f>
        <v>5.8810073766981412E-3</v>
      </c>
      <c r="AS73" s="24">
        <f>AE73/$AN73*8</f>
        <v>0</v>
      </c>
      <c r="AT73" s="24">
        <f>AF73/$AN73*8</f>
        <v>4.5988161824902906E-3</v>
      </c>
      <c r="AU73" s="24">
        <f>AG73/$AN73*8</f>
        <v>1.5349759254422981</v>
      </c>
      <c r="AV73" s="24">
        <f>AH73/$AN73*8</f>
        <v>1.982596810487943</v>
      </c>
      <c r="AW73" s="24">
        <f>AI73/$AN73*8</f>
        <v>0.51216549419545321</v>
      </c>
      <c r="AX73" s="24">
        <f>AJ73/$AN73*8</f>
        <v>0.94762861564211043</v>
      </c>
      <c r="AY73" s="24">
        <f>AK73/$AN73*8</f>
        <v>0</v>
      </c>
      <c r="AZ73" s="24">
        <f>AL73/$AN73*8</f>
        <v>3.2317632774819957E-2</v>
      </c>
      <c r="BA73" s="24">
        <f>AM73/$AN73*8</f>
        <v>0</v>
      </c>
      <c r="BB73" s="25">
        <f>AQ73</f>
        <v>2.9798356978981868</v>
      </c>
      <c r="BC73" s="25">
        <f>IF(3-BB73&gt;AV73,AV73,3-BB73)</f>
        <v>2.0164302101813192E-2</v>
      </c>
      <c r="BD73" s="24">
        <f>SUM(BB73:BC73)</f>
        <v>3</v>
      </c>
      <c r="BE73" s="24">
        <f>AV73-BC73</f>
        <v>1.9624325083861298</v>
      </c>
      <c r="BF73" s="24">
        <f>AY73</f>
        <v>0</v>
      </c>
      <c r="BG73" s="24">
        <f>IF(2-(BE73+AY73+AT73)&gt;AO73,AO73,2-(BE73+AY73+AT73))</f>
        <v>3.2968675431379824E-2</v>
      </c>
      <c r="BH73" s="24">
        <f>AT73</f>
        <v>4.5988161824902906E-3</v>
      </c>
      <c r="BI73" s="24">
        <f>SUM(BE73:BH73)</f>
        <v>2</v>
      </c>
      <c r="BJ73" s="24">
        <f>AI73/AN73*8</f>
        <v>0.51216549419545321</v>
      </c>
      <c r="BK73" s="24">
        <f>AJ73/AN73*8</f>
        <v>0.94762861564211043</v>
      </c>
      <c r="BL73" s="24">
        <f>AL73/AN73*8</f>
        <v>3.2317632774819957E-2</v>
      </c>
      <c r="BM73" s="24">
        <f>AP73/AN73*8</f>
        <v>1.4805607567148933</v>
      </c>
      <c r="BN73" s="24">
        <f>AO73-BG73</f>
        <v>2.1570149101823644E-2</v>
      </c>
      <c r="BO73" s="24">
        <f>AE73/AN73*8</f>
        <v>0</v>
      </c>
      <c r="BP73" s="24">
        <f>AD73/AN73*8</f>
        <v>5.8810073766981412E-3</v>
      </c>
      <c r="BQ73" s="24">
        <f>SUM(BJ73:BP73)</f>
        <v>3.0001236558057984</v>
      </c>
      <c r="BR73" s="22"/>
      <c r="BS73" s="25">
        <f>BJ73/(BJ73+BM73+BK73+BL73)*100</f>
        <v>17.229126125106532</v>
      </c>
      <c r="BT73" s="25">
        <f>BM73/(BJ73+BM73+BK73+BL73)*100</f>
        <v>49.805713782798058</v>
      </c>
      <c r="BU73" s="25">
        <f>BL73/(BJ73+BM73+BK73+BL73)*100</f>
        <v>1.0871575251607271</v>
      </c>
      <c r="BV73" s="24">
        <f>BK73/(BK73+BL73+BJ73+BM73)*100</f>
        <v>31.878002566934676</v>
      </c>
      <c r="BW73" s="24">
        <f>BT73+BU73</f>
        <v>50.892871307958785</v>
      </c>
      <c r="BX73" s="26">
        <f>BN73/BE73*BV73</f>
        <v>0.35038823781133699</v>
      </c>
      <c r="BY73" s="22" t="s">
        <v>107</v>
      </c>
      <c r="CH73" s="1"/>
      <c r="CI73" s="4"/>
      <c r="CJ73" s="4"/>
      <c r="CK73" s="4"/>
      <c r="CL73" s="6"/>
      <c r="CM73" s="6"/>
      <c r="CN73" s="15"/>
      <c r="CO73" s="1"/>
      <c r="CP73" s="1"/>
      <c r="CQ73" s="1"/>
    </row>
    <row r="74" spans="1:95">
      <c r="A74" s="22">
        <v>47</v>
      </c>
      <c r="B74" s="22" t="s">
        <v>83</v>
      </c>
      <c r="C74" s="23">
        <v>38.520000000000003</v>
      </c>
      <c r="D74" s="23">
        <v>7.1199999999999999E-2</v>
      </c>
      <c r="E74" s="23">
        <v>0</v>
      </c>
      <c r="F74" s="23">
        <v>0.1285</v>
      </c>
      <c r="G74" s="23">
        <v>24.4</v>
      </c>
      <c r="H74" s="23">
        <v>21.8</v>
      </c>
      <c r="I74" s="23">
        <v>4.5199999999999996</v>
      </c>
      <c r="J74" s="23">
        <v>10.9</v>
      </c>
      <c r="K74" s="23">
        <v>0</v>
      </c>
      <c r="L74" s="23">
        <v>0.4844</v>
      </c>
      <c r="M74" s="23">
        <v>0</v>
      </c>
      <c r="N74" s="24">
        <f>SUM(C74:M74)</f>
        <v>100.8241</v>
      </c>
      <c r="O74" s="22">
        <v>12</v>
      </c>
      <c r="P74" s="24">
        <f>C74/'[1]at-wt-ox'!A$2*garnet!C$1</f>
        <v>1.2821985110919161</v>
      </c>
      <c r="Q74" s="24">
        <f>D74/'[1]at-wt-ox'!B$2*garnet!D$1</f>
        <v>1.1487773104864329E-3</v>
      </c>
      <c r="R74" s="24">
        <f>E74/'[1]at-wt-ox'!C$2*garnet!E$1</f>
        <v>0</v>
      </c>
      <c r="S74" s="24">
        <f>F74/'[1]at-wt-ox'!D$2*garnet!F$1</f>
        <v>3.2178980239351515E-3</v>
      </c>
      <c r="T74" s="24">
        <f>G74/'[1]at-wt-ox'!E$2*garnet!G$1</f>
        <v>0.33962285160708422</v>
      </c>
      <c r="U74" s="24">
        <f>H74/'[1]at-wt-ox'!F$2*garnet!H$1</f>
        <v>0.64142046190119384</v>
      </c>
      <c r="V74" s="24">
        <f>I74/'[1]at-wt-ox'!G$2*garnet!I$1</f>
        <v>0.11214656464306626</v>
      </c>
      <c r="W74" s="24">
        <f>J74/'[1]at-wt-ox'!H$2*garnet!J$1</f>
        <v>0.19437420422487489</v>
      </c>
      <c r="X74" s="24">
        <f>K74/'[1]at-wt-ox'!I$2*garnet!K$1</f>
        <v>0</v>
      </c>
      <c r="Y74" s="24">
        <f>L74/'[1]at-wt-ox'!J$2*garnet!L$1</f>
        <v>6.8285558816646797E-3</v>
      </c>
      <c r="Z74" s="24">
        <f>M74/'[1]at-wt-ox'!K$2*garnet!M$1</f>
        <v>0</v>
      </c>
      <c r="AA74" s="24">
        <f>SUM(P74:Z74)</f>
        <v>2.5809578246842215</v>
      </c>
      <c r="AB74" s="24">
        <f>O74/AA74</f>
        <v>4.64943668789636</v>
      </c>
      <c r="AC74" s="24">
        <f>P74*$AB74*AC$1</f>
        <v>2.9807503993184215</v>
      </c>
      <c r="AD74" s="24">
        <f>Q74*$AB74*AD$1</f>
        <v>1.0682334747197058E-2</v>
      </c>
      <c r="AE74" s="24">
        <f>R74*$AB74*AE$1</f>
        <v>0</v>
      </c>
      <c r="AF74" s="24">
        <f>S74*$AB74*AF$1</f>
        <v>7.4807065651966466E-3</v>
      </c>
      <c r="AG74" s="24">
        <f>T74*$AB74*AG$1</f>
        <v>1.5790549463099586</v>
      </c>
      <c r="AH74" s="24">
        <f>U74*$AB74*AH$1</f>
        <v>1.9881625519538932</v>
      </c>
      <c r="AI74" s="24">
        <f>V74*$AB74*AI$1</f>
        <v>0.52141835207301301</v>
      </c>
      <c r="AJ74" s="24">
        <f>W74*$AB74*AJ$1</f>
        <v>0.90373055630379295</v>
      </c>
      <c r="AK74" s="24">
        <f>X74*$AB74*AK$1</f>
        <v>0</v>
      </c>
      <c r="AL74" s="24">
        <f>Y74*$AB74*AL$1</f>
        <v>3.174893824156224E-2</v>
      </c>
      <c r="AM74" s="24">
        <f>Z74*$AB74*AM$1</f>
        <v>0</v>
      </c>
      <c r="AN74" s="24">
        <f>SUM(AC74:AM74)</f>
        <v>8.023028785513036</v>
      </c>
      <c r="AO74" s="24">
        <f>AN74*24/8-24</f>
        <v>6.9086356539109772E-2</v>
      </c>
      <c r="AP74" s="24">
        <f>AG74-AO74</f>
        <v>1.5099685897708488</v>
      </c>
      <c r="AQ74" s="24">
        <f>AC74/$AN74*8</f>
        <v>2.9721946451950227</v>
      </c>
      <c r="AR74" s="24">
        <f>AD74/$AN74*8</f>
        <v>1.0651672860988217E-2</v>
      </c>
      <c r="AS74" s="24">
        <f>AE74/$AN74*8</f>
        <v>0</v>
      </c>
      <c r="AT74" s="24">
        <f>AF74/$AN74*8</f>
        <v>7.4592344264842762E-3</v>
      </c>
      <c r="AU74" s="24">
        <f>AG74/$AN74*8</f>
        <v>1.5745225286103572</v>
      </c>
      <c r="AV74" s="24">
        <f>AH74/$AN74*8</f>
        <v>1.9824558581107066</v>
      </c>
      <c r="AW74" s="24">
        <f>AI74/$AN74*8</f>
        <v>0.51992170639050816</v>
      </c>
      <c r="AX74" s="24">
        <f>AJ74/$AN74*8</f>
        <v>0.90113654627353157</v>
      </c>
      <c r="AY74" s="24">
        <f>AK74/$AN74*8</f>
        <v>0</v>
      </c>
      <c r="AZ74" s="24">
        <f>AL74/$AN74*8</f>
        <v>3.1657808132400503E-2</v>
      </c>
      <c r="BA74" s="24">
        <f>AM74/$AN74*8</f>
        <v>0</v>
      </c>
      <c r="BB74" s="25">
        <f>AQ74</f>
        <v>2.9721946451950227</v>
      </c>
      <c r="BC74" s="25">
        <f>IF(3-BB74&gt;AV74,AV74,3-BB74)</f>
        <v>2.7805354804977256E-2</v>
      </c>
      <c r="BD74" s="24">
        <f>SUM(BB74:BC74)</f>
        <v>3</v>
      </c>
      <c r="BE74" s="24">
        <f>AV74-BC74</f>
        <v>1.9546505033057293</v>
      </c>
      <c r="BF74" s="24">
        <f>AY74</f>
        <v>0</v>
      </c>
      <c r="BG74" s="24">
        <f>IF(2-(BE74+AY74+AT74)&gt;AO74,AO74,2-(BE74+AY74+AT74))</f>
        <v>3.7890262267786357E-2</v>
      </c>
      <c r="BH74" s="24">
        <f>AT74</f>
        <v>7.4592344264842762E-3</v>
      </c>
      <c r="BI74" s="24">
        <f>SUM(BE74:BH74)</f>
        <v>2</v>
      </c>
      <c r="BJ74" s="24">
        <f>AI74/AN74*8</f>
        <v>0.51992170639050816</v>
      </c>
      <c r="BK74" s="24">
        <f>AJ74/AN74*8</f>
        <v>0.90113654627353157</v>
      </c>
      <c r="BL74" s="24">
        <f>AL74/AN74*8</f>
        <v>3.1657808132400503E-2</v>
      </c>
      <c r="BM74" s="24">
        <f>AP74/AN74*8</f>
        <v>1.5056344731030833</v>
      </c>
      <c r="BN74" s="24">
        <f>AO74-BG74</f>
        <v>3.1196094271323416E-2</v>
      </c>
      <c r="BO74" s="24">
        <f>AE74/AN74*8</f>
        <v>0</v>
      </c>
      <c r="BP74" s="24">
        <f>AD74/AN74*8</f>
        <v>1.0651672860988217E-2</v>
      </c>
      <c r="BQ74" s="24">
        <f>SUM(BJ74:BP74)</f>
        <v>3.0001983010318356</v>
      </c>
      <c r="BR74" s="22"/>
      <c r="BS74" s="25">
        <f>BJ74/(BJ74+BM74+BK74+BL74)*100</f>
        <v>17.57471605993824</v>
      </c>
      <c r="BT74" s="25">
        <f>BM74/(BJ74+BM74+BK74+BL74)*100</f>
        <v>50.894390500724221</v>
      </c>
      <c r="BU74" s="25">
        <f>BL74/(BJ74+BM74+BK74+BL74)*100</f>
        <v>1.0701168698447321</v>
      </c>
      <c r="BV74" s="24">
        <f>BK74/(BK74+BL74+BJ74+BM74)*100</f>
        <v>30.460776569492815</v>
      </c>
      <c r="BW74" s="24">
        <f>BT74+BU74</f>
        <v>51.964507370568953</v>
      </c>
      <c r="BX74" s="26">
        <f>BN74/BE74*BV74</f>
        <v>0.48615200304736345</v>
      </c>
      <c r="BY74" s="22"/>
      <c r="CH74" s="1"/>
      <c r="CI74" s="4"/>
      <c r="CJ74" s="4"/>
      <c r="CK74" s="4"/>
      <c r="CL74" s="6"/>
      <c r="CM74" s="6"/>
      <c r="CN74" s="15"/>
      <c r="CO74" s="1"/>
      <c r="CP74" s="1"/>
      <c r="CQ74" s="1"/>
    </row>
    <row r="75" spans="1:95">
      <c r="A75" s="22">
        <v>48</v>
      </c>
      <c r="B75" s="22" t="s">
        <v>84</v>
      </c>
      <c r="C75" s="23">
        <v>38.46</v>
      </c>
      <c r="D75" s="23">
        <v>4.6899999999999997E-2</v>
      </c>
      <c r="E75" s="23">
        <v>0</v>
      </c>
      <c r="F75" s="23">
        <v>9.9699999999999997E-2</v>
      </c>
      <c r="G75" s="23">
        <v>24.88</v>
      </c>
      <c r="H75" s="23">
        <v>21.44</v>
      </c>
      <c r="I75" s="23">
        <v>4.74</v>
      </c>
      <c r="J75" s="23">
        <v>10.39</v>
      </c>
      <c r="K75" s="23">
        <v>0</v>
      </c>
      <c r="L75" s="23">
        <v>0.43869999999999998</v>
      </c>
      <c r="M75" s="23">
        <v>0</v>
      </c>
      <c r="N75" s="24">
        <f>SUM(C75:M75)</f>
        <v>100.49529999999999</v>
      </c>
      <c r="O75" s="22">
        <v>12</v>
      </c>
      <c r="P75" s="24">
        <f>C75/'[1]at-wt-ox'!A$2*garnet!C$1</f>
        <v>1.2802013171494051</v>
      </c>
      <c r="Q75" s="24">
        <f>D75/'[1]at-wt-ox'!B$2*garnet!D$1</f>
        <v>7.5670864974457447E-4</v>
      </c>
      <c r="R75" s="24">
        <f>E75/'[1]at-wt-ox'!C$2*garnet!E$1</f>
        <v>0</v>
      </c>
      <c r="S75" s="24">
        <f>F75/'[1]at-wt-ox'!D$2*garnet!F$1</f>
        <v>2.4966881944461835E-3</v>
      </c>
      <c r="T75" s="24">
        <f>G75/'[1]at-wt-ox'!E$2*garnet!G$1</f>
        <v>0.34630395688460064</v>
      </c>
      <c r="U75" s="24">
        <f>H75/'[1]at-wt-ox'!F$2*garnet!H$1</f>
        <v>0.63082819739273377</v>
      </c>
      <c r="V75" s="24">
        <f>I75/'[1]at-wt-ox'!G$2*garnet!I$1</f>
        <v>0.11760502575401197</v>
      </c>
      <c r="W75" s="24">
        <f>J75/'[1]at-wt-ox'!H$2*garnet!J$1</f>
        <v>0.1852796313666468</v>
      </c>
      <c r="X75" s="24">
        <f>K75/'[1]at-wt-ox'!I$2*garnet!K$1</f>
        <v>0</v>
      </c>
      <c r="Y75" s="24">
        <f>L75/'[1]at-wt-ox'!J$2*garnet!L$1</f>
        <v>6.1843258986091967E-3</v>
      </c>
      <c r="Z75" s="24">
        <f>M75/'[1]at-wt-ox'!K$2*garnet!M$1</f>
        <v>0</v>
      </c>
      <c r="AA75" s="24">
        <f>SUM(P75:Z75)</f>
        <v>2.5696558512901984</v>
      </c>
      <c r="AB75" s="24">
        <f>O75/AA75</f>
        <v>4.6698860448471811</v>
      </c>
      <c r="AC75" s="24">
        <f>P75*$AB75*AC$1</f>
        <v>2.9891971327754936</v>
      </c>
      <c r="AD75" s="24">
        <f>Q75*$AB75*AD$1</f>
        <v>7.0674863269146833E-3</v>
      </c>
      <c r="AE75" s="24">
        <f>R75*$AB75*AE$1</f>
        <v>0</v>
      </c>
      <c r="AF75" s="24">
        <f>S75*$AB75*AF$1</f>
        <v>5.8296246787894685E-3</v>
      </c>
      <c r="AG75" s="24">
        <f>T75*$AB75*AG$1</f>
        <v>1.6172000155307564</v>
      </c>
      <c r="AH75" s="24">
        <f>U75*$AB75*AH$1</f>
        <v>1.9639305304669534</v>
      </c>
      <c r="AI75" s="24">
        <f>V75*$AB75*AI$1</f>
        <v>0.54920206857255383</v>
      </c>
      <c r="AJ75" s="24">
        <f>W75*$AB75*AJ$1</f>
        <v>0.8652347649135339</v>
      </c>
      <c r="AK75" s="24">
        <f>X75*$AB75*AK$1</f>
        <v>0</v>
      </c>
      <c r="AL75" s="24">
        <f>Y75*$AB75*AL$1</f>
        <v>2.8880097210702092E-2</v>
      </c>
      <c r="AM75" s="24">
        <f>Z75*$AB75*AM$1</f>
        <v>0</v>
      </c>
      <c r="AN75" s="24">
        <f>SUM(AC75:AM75)</f>
        <v>8.0265417204756986</v>
      </c>
      <c r="AO75" s="24">
        <f>AN75*24/8-24</f>
        <v>7.9625161427095748E-2</v>
      </c>
      <c r="AP75" s="24">
        <f>AG75-AO75</f>
        <v>1.5375748541036607</v>
      </c>
      <c r="AQ75" s="24">
        <f>AC75/$AN75*8</f>
        <v>2.9793126224212405</v>
      </c>
      <c r="AR75" s="24">
        <f>AD75/$AN75*8</f>
        <v>7.0441159573224757E-3</v>
      </c>
      <c r="AS75" s="24">
        <f>AE75/$AN75*8</f>
        <v>0</v>
      </c>
      <c r="AT75" s="24">
        <f>AF75/$AN75*8</f>
        <v>5.8103476010527453E-3</v>
      </c>
      <c r="AU75" s="24">
        <f>AG75/$AN75*8</f>
        <v>1.6118523487197791</v>
      </c>
      <c r="AV75" s="24">
        <f>AH75/$AN75*8</f>
        <v>1.9574363145283045</v>
      </c>
      <c r="AW75" s="24">
        <f>AI75/$AN75*8</f>
        <v>0.54738599780429964</v>
      </c>
      <c r="AX75" s="24">
        <f>AJ75/$AN75*8</f>
        <v>0.86237365485194806</v>
      </c>
      <c r="AY75" s="24">
        <f>AK75/$AN75*8</f>
        <v>0</v>
      </c>
      <c r="AZ75" s="24">
        <f>AL75/$AN75*8</f>
        <v>2.8784598116051895E-2</v>
      </c>
      <c r="BA75" s="24">
        <f>AM75/$AN75*8</f>
        <v>0</v>
      </c>
      <c r="BB75" s="25">
        <f>AQ75</f>
        <v>2.9793126224212405</v>
      </c>
      <c r="BC75" s="25">
        <f>IF(3-BB75&gt;AV75,AV75,3-BB75)</f>
        <v>2.0687377578759492E-2</v>
      </c>
      <c r="BD75" s="24">
        <f>SUM(BB75:BC75)</f>
        <v>3</v>
      </c>
      <c r="BE75" s="24">
        <f>AV75-BC75</f>
        <v>1.936748936949545</v>
      </c>
      <c r="BF75" s="24">
        <f>AY75</f>
        <v>0</v>
      </c>
      <c r="BG75" s="24">
        <f>IF(2-(BE75+AY75+AT75)&gt;AO75,AO75,2-(BE75+AY75+AT75))</f>
        <v>5.7440715449402324E-2</v>
      </c>
      <c r="BH75" s="24">
        <f>AT75</f>
        <v>5.8103476010527453E-3</v>
      </c>
      <c r="BI75" s="24">
        <f>SUM(BE75:BH75)</f>
        <v>2</v>
      </c>
      <c r="BJ75" s="24">
        <f>AI75/AN75*8</f>
        <v>0.54738599780429964</v>
      </c>
      <c r="BK75" s="24">
        <f>AJ75/AN75*8</f>
        <v>0.86237365485194806</v>
      </c>
      <c r="BL75" s="24">
        <f>AL75/AN75*8</f>
        <v>2.8784598116051895E-2</v>
      </c>
      <c r="BM75" s="24">
        <f>AP75/AN75*8</f>
        <v>1.5324904873353455</v>
      </c>
      <c r="BN75" s="24">
        <f>AO75-BG75</f>
        <v>2.2184445977693423E-2</v>
      </c>
      <c r="BO75" s="24">
        <f>AE75/AN75*8</f>
        <v>0</v>
      </c>
      <c r="BP75" s="24">
        <f>AD75/AN75*8</f>
        <v>7.0441159573224757E-3</v>
      </c>
      <c r="BQ75" s="24">
        <f>SUM(BJ75:BP75)</f>
        <v>3.0002633000426613</v>
      </c>
      <c r="BR75" s="22"/>
      <c r="BS75" s="25">
        <f>BJ75/(BJ75+BM75+BK75+BL75)*100</f>
        <v>18.424086086349455</v>
      </c>
      <c r="BT75" s="25">
        <f>BM75/(BJ75+BM75+BK75+BL75)*100</f>
        <v>51.58103564657214</v>
      </c>
      <c r="BU75" s="25">
        <f>BL75/(BJ75+BM75+BK75+BL75)*100</f>
        <v>0.96884084682179794</v>
      </c>
      <c r="BV75" s="24">
        <f>BK75/(BK75+BL75+BJ75+BM75)*100</f>
        <v>29.02603742025661</v>
      </c>
      <c r="BW75" s="24">
        <f>BT75+BU75</f>
        <v>52.549876493393938</v>
      </c>
      <c r="BX75" s="26">
        <f>BN75/BE75*BV75</f>
        <v>0.33247807540320634</v>
      </c>
      <c r="BY75" s="22"/>
      <c r="CH75" s="1"/>
      <c r="CI75" s="4"/>
      <c r="CJ75" s="4"/>
      <c r="CK75" s="4"/>
      <c r="CL75" s="6"/>
      <c r="CM75" s="6"/>
      <c r="CN75" s="15"/>
      <c r="CO75" s="1"/>
      <c r="CP75" s="1"/>
      <c r="CQ75" s="1"/>
    </row>
    <row r="76" spans="1:95">
      <c r="A76" s="22">
        <v>49</v>
      </c>
      <c r="B76" s="22" t="s">
        <v>85</v>
      </c>
      <c r="C76" s="23">
        <v>38.39</v>
      </c>
      <c r="D76" s="23">
        <v>4.6100000000000002E-2</v>
      </c>
      <c r="E76" s="23">
        <v>0</v>
      </c>
      <c r="F76" s="23">
        <v>0</v>
      </c>
      <c r="G76" s="23">
        <v>25.06</v>
      </c>
      <c r="H76" s="23">
        <v>21.41</v>
      </c>
      <c r="I76" s="23">
        <v>4.76</v>
      </c>
      <c r="J76" s="23">
        <v>10.55</v>
      </c>
      <c r="K76" s="23">
        <v>0</v>
      </c>
      <c r="L76" s="23">
        <v>0.46970000000000001</v>
      </c>
      <c r="M76" s="23">
        <v>0</v>
      </c>
      <c r="N76" s="24">
        <f>SUM(C76:M76)</f>
        <v>100.6858</v>
      </c>
      <c r="O76" s="22">
        <v>12</v>
      </c>
      <c r="P76" s="24">
        <f>C76/'[1]at-wt-ox'!A$2*garnet!C$1</f>
        <v>1.2778712575498092</v>
      </c>
      <c r="Q76" s="24">
        <f>D76/'[1]at-wt-ox'!B$2*garnet!D$1</f>
        <v>7.438010395143899E-4</v>
      </c>
      <c r="R76" s="24">
        <f>E76/'[1]at-wt-ox'!C$2*garnet!E$1</f>
        <v>0</v>
      </c>
      <c r="S76" s="24">
        <f>F76/'[1]at-wt-ox'!D$2*garnet!F$1</f>
        <v>0</v>
      </c>
      <c r="T76" s="24">
        <f>G76/'[1]at-wt-ox'!E$2*garnet!G$1</f>
        <v>0.3488093713636693</v>
      </c>
      <c r="U76" s="24">
        <f>H76/'[1]at-wt-ox'!F$2*garnet!H$1</f>
        <v>0.62994550868369548</v>
      </c>
      <c r="V76" s="24">
        <f>I76/'[1]at-wt-ox'!G$2*garnet!I$1</f>
        <v>0.11810124949137066</v>
      </c>
      <c r="W76" s="24">
        <f>J76/'[1]at-wt-ox'!H$2*garnet!J$1</f>
        <v>0.18813283069471837</v>
      </c>
      <c r="X76" s="24">
        <f>K76/'[1]at-wt-ox'!I$2*garnet!K$1</f>
        <v>0</v>
      </c>
      <c r="Y76" s="24">
        <f>L76/'[1]at-wt-ox'!J$2*garnet!L$1</f>
        <v>6.6213309199378611E-3</v>
      </c>
      <c r="Z76" s="24">
        <f>M76/'[1]at-wt-ox'!K$2*garnet!M$1</f>
        <v>0</v>
      </c>
      <c r="AA76" s="24">
        <f>SUM(P76:Z76)</f>
        <v>2.570225349742715</v>
      </c>
      <c r="AB76" s="24">
        <f>O76/AA76</f>
        <v>4.6688513134465914</v>
      </c>
      <c r="AC76" s="24">
        <f>P76*$AB76*AC$1</f>
        <v>2.9830954496135371</v>
      </c>
      <c r="AD76" s="24">
        <f>Q76*$AB76*AD$1</f>
        <v>6.9453929205593986E-3</v>
      </c>
      <c r="AE76" s="24">
        <f>R76*$AB76*AE$1</f>
        <v>0</v>
      </c>
      <c r="AF76" s="24">
        <f>S76*$AB76*AF$1</f>
        <v>0</v>
      </c>
      <c r="AG76" s="24">
        <f>T76*$AB76*AG$1</f>
        <v>1.6285390916337472</v>
      </c>
      <c r="AH76" s="24">
        <f>U76*$AB76*AH$1</f>
        <v>1.9607479437451016</v>
      </c>
      <c r="AI76" s="24">
        <f>V76*$AB76*AI$1</f>
        <v>0.55139717380746944</v>
      </c>
      <c r="AJ76" s="24">
        <f>W76*$AB76*AJ$1</f>
        <v>0.87836421369146112</v>
      </c>
      <c r="AK76" s="24">
        <f>X76*$AB76*AK$1</f>
        <v>0</v>
      </c>
      <c r="AL76" s="24">
        <f>Y76*$AB76*AL$1</f>
        <v>3.0914009562316411E-2</v>
      </c>
      <c r="AM76" s="24">
        <f>Z76*$AB76*AM$1</f>
        <v>0</v>
      </c>
      <c r="AN76" s="24">
        <f>SUM(AC76:AM76)</f>
        <v>8.0400032749741914</v>
      </c>
      <c r="AO76" s="24">
        <f>AN76*24/8-24</f>
        <v>0.12000982492257606</v>
      </c>
      <c r="AP76" s="24">
        <f>AG76-AO76</f>
        <v>1.5085292667111712</v>
      </c>
      <c r="AQ76" s="24">
        <f>AC76/$AN76*8</f>
        <v>2.968252969646322</v>
      </c>
      <c r="AR76" s="24">
        <f>AD76/$AN76*8</f>
        <v>6.9108359118987481E-3</v>
      </c>
      <c r="AS76" s="24">
        <f>AE76/$AN76*8</f>
        <v>0</v>
      </c>
      <c r="AT76" s="24">
        <f>AF76/$AN76*8</f>
        <v>0</v>
      </c>
      <c r="AU76" s="24">
        <f>AG76/$AN76*8</f>
        <v>1.6204362470376978</v>
      </c>
      <c r="AV76" s="24">
        <f>AH76/$AN76*8</f>
        <v>1.950992184143254</v>
      </c>
      <c r="AW76" s="24">
        <f>AI76/$AN76*8</f>
        <v>0.54865368080013821</v>
      </c>
      <c r="AX76" s="24">
        <f>AJ76/$AN76*8</f>
        <v>0.87399388647067999</v>
      </c>
      <c r="AY76" s="24">
        <f>AK76/$AN76*8</f>
        <v>0</v>
      </c>
      <c r="AZ76" s="24">
        <f>AL76/$AN76*8</f>
        <v>3.0760195990010362E-2</v>
      </c>
      <c r="BA76" s="24">
        <f>AM76/$AN76*8</f>
        <v>0</v>
      </c>
      <c r="BB76" s="25">
        <f>AQ76</f>
        <v>2.968252969646322</v>
      </c>
      <c r="BC76" s="25">
        <f>IF(3-BB76&gt;AV76,AV76,3-BB76)</f>
        <v>3.1747030353677985E-2</v>
      </c>
      <c r="BD76" s="24">
        <f>SUM(BB76:BC76)</f>
        <v>3</v>
      </c>
      <c r="BE76" s="24">
        <f>AV76-BC76</f>
        <v>1.9192451537895761</v>
      </c>
      <c r="BF76" s="24">
        <f>AY76</f>
        <v>0</v>
      </c>
      <c r="BG76" s="24">
        <f>IF(2-(BE76+AY76+AT76)&gt;AO76,AO76,2-(BE76+AY76+AT76))</f>
        <v>8.0754846210423947E-2</v>
      </c>
      <c r="BH76" s="24">
        <f>AT76</f>
        <v>0</v>
      </c>
      <c r="BI76" s="24">
        <f>SUM(BE76:BH76)</f>
        <v>2</v>
      </c>
      <c r="BJ76" s="24">
        <f>AI76/AN76*8</f>
        <v>0.54865368080013821</v>
      </c>
      <c r="BK76" s="24">
        <f>AJ76/AN76*8</f>
        <v>0.87399388647067999</v>
      </c>
      <c r="BL76" s="24">
        <f>AL76/AN76*8</f>
        <v>3.0760195990010362E-2</v>
      </c>
      <c r="BM76" s="24">
        <f>AP76/AN76*8</f>
        <v>1.5010235345616956</v>
      </c>
      <c r="BN76" s="24">
        <f>AO76-BG76</f>
        <v>3.9254978712152111E-2</v>
      </c>
      <c r="BO76" s="24">
        <f>AE76/AN76*8</f>
        <v>0</v>
      </c>
      <c r="BP76" s="24">
        <f>AD76/AN76*8</f>
        <v>6.9108359118987481E-3</v>
      </c>
      <c r="BQ76" s="24">
        <f>SUM(BJ76:BP76)</f>
        <v>3.0005971124465751</v>
      </c>
      <c r="BR76" s="22"/>
      <c r="BS76" s="25">
        <f>BJ76/(BJ76+BM76+BK76+BL76)*100</f>
        <v>18.570534410615917</v>
      </c>
      <c r="BT76" s="25">
        <f>BM76/(BJ76+BM76+BK76+BL76)*100</f>
        <v>50.805836496112825</v>
      </c>
      <c r="BU76" s="25">
        <f>BL76/(BJ76+BM76+BK76+BL76)*100</f>
        <v>1.0411545535914561</v>
      </c>
      <c r="BV76" s="24">
        <f>BK76/(BK76+BL76+BJ76+BM76)*100</f>
        <v>29.582474539679808</v>
      </c>
      <c r="BW76" s="24">
        <f>BT76+BU76</f>
        <v>51.846991049704279</v>
      </c>
      <c r="BX76" s="26">
        <f>BN76/BE76*BV76</f>
        <v>0.60506048746039032</v>
      </c>
      <c r="BY76" s="22"/>
      <c r="CH76" s="1"/>
      <c r="CI76" s="4"/>
      <c r="CJ76" s="4"/>
      <c r="CK76" s="4"/>
      <c r="CL76" s="6"/>
      <c r="CM76" s="6"/>
      <c r="CN76" s="15"/>
      <c r="CO76" s="1"/>
      <c r="CP76" s="1"/>
      <c r="CQ76" s="1"/>
    </row>
    <row r="77" spans="1:95">
      <c r="A77" s="22">
        <v>50</v>
      </c>
      <c r="B77" s="22" t="s">
        <v>86</v>
      </c>
      <c r="C77" s="23">
        <v>38.340000000000003</v>
      </c>
      <c r="D77" s="23">
        <v>0</v>
      </c>
      <c r="E77" s="23">
        <v>0</v>
      </c>
      <c r="F77" s="23">
        <v>9.69E-2</v>
      </c>
      <c r="G77" s="23">
        <v>24.83</v>
      </c>
      <c r="H77" s="23">
        <v>21.53</v>
      </c>
      <c r="I77" s="23">
        <v>4.72</v>
      </c>
      <c r="J77" s="23">
        <v>10.36</v>
      </c>
      <c r="K77" s="23">
        <v>0</v>
      </c>
      <c r="L77" s="23">
        <v>0.49559999999999998</v>
      </c>
      <c r="M77" s="23">
        <v>0</v>
      </c>
      <c r="N77" s="24">
        <f>SUM(C77:M77)</f>
        <v>100.37249999999999</v>
      </c>
      <c r="O77" s="22">
        <v>12</v>
      </c>
      <c r="P77" s="24">
        <f>C77/'[1]at-wt-ox'!A$2*garnet!C$1</f>
        <v>1.2762069292643836</v>
      </c>
      <c r="Q77" s="24">
        <f>D77/'[1]at-wt-ox'!B$2*garnet!D$1</f>
        <v>0</v>
      </c>
      <c r="R77" s="24">
        <f>E77/'[1]at-wt-ox'!C$2*garnet!E$1</f>
        <v>0</v>
      </c>
      <c r="S77" s="24">
        <f>F77/'[1]at-wt-ox'!D$2*garnet!F$1</f>
        <v>2.4265705721347561E-3</v>
      </c>
      <c r="T77" s="24">
        <f>G77/'[1]at-wt-ox'!E$2*garnet!G$1</f>
        <v>0.34560800841819267</v>
      </c>
      <c r="U77" s="24">
        <f>H77/'[1]at-wt-ox'!F$2*garnet!H$1</f>
        <v>0.63347626351984887</v>
      </c>
      <c r="V77" s="24">
        <f>I77/'[1]at-wt-ox'!G$2*garnet!I$1</f>
        <v>0.11710880201665326</v>
      </c>
      <c r="W77" s="24">
        <f>J77/'[1]at-wt-ox'!H$2*garnet!J$1</f>
        <v>0.18474465649263336</v>
      </c>
      <c r="X77" s="24">
        <f>K77/'[1]at-wt-ox'!I$2*garnet!K$1</f>
        <v>0</v>
      </c>
      <c r="Y77" s="24">
        <f>L77/'[1]at-wt-ox'!J$2*garnet!L$1</f>
        <v>6.9864415667898741E-3</v>
      </c>
      <c r="Z77" s="24">
        <f>M77/'[1]at-wt-ox'!K$2*garnet!M$1</f>
        <v>0</v>
      </c>
      <c r="AA77" s="24">
        <f>SUM(P77:Z77)</f>
        <v>2.566557671850636</v>
      </c>
      <c r="AB77" s="24">
        <f>O77/AA77</f>
        <v>4.6755232238156985</v>
      </c>
      <c r="AC77" s="24">
        <f>P77*$AB77*AC$1</f>
        <v>2.983467568085072</v>
      </c>
      <c r="AD77" s="24">
        <f>Q77*$AB77*AD$1</f>
        <v>0</v>
      </c>
      <c r="AE77" s="24">
        <f>R77*$AB77*AE$1</f>
        <v>0</v>
      </c>
      <c r="AF77" s="24">
        <f>S77*$AB77*AF$1</f>
        <v>5.6727435321218996E-3</v>
      </c>
      <c r="AG77" s="24">
        <f>T77*$AB77*AG$1</f>
        <v>1.6158982696959512</v>
      </c>
      <c r="AH77" s="24">
        <f>U77*$AB77*AH$1</f>
        <v>1.9745553212153644</v>
      </c>
      <c r="AI77" s="24">
        <f>V77*$AB77*AI$1</f>
        <v>0.54754492354209705</v>
      </c>
      <c r="AJ77" s="24">
        <f>W77*$AB77*AJ$1</f>
        <v>0.8637779319071609</v>
      </c>
      <c r="AK77" s="24">
        <f>X77*$AB77*AK$1</f>
        <v>0</v>
      </c>
      <c r="AL77" s="24">
        <f>Y77*$AB77*AL$1</f>
        <v>3.2665269797357392E-2</v>
      </c>
      <c r="AM77" s="24">
        <f>Z77*$AB77*AM$1</f>
        <v>0</v>
      </c>
      <c r="AN77" s="24">
        <f>SUM(AC77:AM77)</f>
        <v>8.0235820277751237</v>
      </c>
      <c r="AO77" s="24">
        <f>AN77*24/8-24</f>
        <v>7.0746083325371245E-2</v>
      </c>
      <c r="AP77" s="24">
        <f>AG77-AO77</f>
        <v>1.5451521863705799</v>
      </c>
      <c r="AQ77" s="24">
        <f>AC77/$AN77*8</f>
        <v>2.9746988891068784</v>
      </c>
      <c r="AR77" s="24">
        <f>AD77/$AN77*8</f>
        <v>0</v>
      </c>
      <c r="AS77" s="24">
        <f>AE77/$AN77*8</f>
        <v>0</v>
      </c>
      <c r="AT77" s="24">
        <f>AF77/$AN77*8</f>
        <v>5.6560708296964036E-3</v>
      </c>
      <c r="AU77" s="24">
        <f>AG77/$AN77*8</f>
        <v>1.6111489996385338</v>
      </c>
      <c r="AV77" s="24">
        <f>AH77/$AN77*8</f>
        <v>1.9687519258905295</v>
      </c>
      <c r="AW77" s="24">
        <f>AI77/$AN77*8</f>
        <v>0.54593563986425842</v>
      </c>
      <c r="AX77" s="24">
        <f>AJ77/$AN77*8</f>
        <v>0.86123921103271106</v>
      </c>
      <c r="AY77" s="24">
        <f>AK77/$AN77*8</f>
        <v>0</v>
      </c>
      <c r="AZ77" s="24">
        <f>AL77/$AN77*8</f>
        <v>3.2569263637393348E-2</v>
      </c>
      <c r="BA77" s="24">
        <f>AM77/$AN77*8</f>
        <v>0</v>
      </c>
      <c r="BB77" s="25">
        <f>AQ77</f>
        <v>2.9746988891068784</v>
      </c>
      <c r="BC77" s="25">
        <f>IF(3-BB77&gt;AV77,AV77,3-BB77)</f>
        <v>2.5301110893121592E-2</v>
      </c>
      <c r="BD77" s="24">
        <f>SUM(BB77:BC77)</f>
        <v>3</v>
      </c>
      <c r="BE77" s="24">
        <f>AV77-BC77</f>
        <v>1.9434508149974079</v>
      </c>
      <c r="BF77" s="24">
        <f>AY77</f>
        <v>0</v>
      </c>
      <c r="BG77" s="24">
        <f>IF(2-(BE77+AY77+AT77)&gt;AO77,AO77,2-(BE77+AY77+AT77))</f>
        <v>5.0893114172895659E-2</v>
      </c>
      <c r="BH77" s="24">
        <f>AT77</f>
        <v>5.6560708296964036E-3</v>
      </c>
      <c r="BI77" s="24">
        <f>SUM(BE77:BH77)</f>
        <v>2</v>
      </c>
      <c r="BJ77" s="24">
        <f>AI77/AN77*8</f>
        <v>0.54593563986425842</v>
      </c>
      <c r="BK77" s="24">
        <f>AJ77/AN77*8</f>
        <v>0.86123921103271106</v>
      </c>
      <c r="BL77" s="24">
        <f>AL77/AN77*8</f>
        <v>3.2569263637393348E-2</v>
      </c>
      <c r="BM77" s="24">
        <f>AP77/AN77*8</f>
        <v>1.5406108454022134</v>
      </c>
      <c r="BN77" s="24">
        <f>AO77-BG77</f>
        <v>1.9852969152475586E-2</v>
      </c>
      <c r="BO77" s="24">
        <f>AE77/AN77*8</f>
        <v>0</v>
      </c>
      <c r="BP77" s="24">
        <f>AD77/AN77*8</f>
        <v>0</v>
      </c>
      <c r="BQ77" s="24">
        <f>SUM(BJ77:BP77)</f>
        <v>3.0002079290890515</v>
      </c>
      <c r="BR77" s="22"/>
      <c r="BS77" s="25">
        <f>BJ77/(BJ77+BM77+BK77+BL77)*100</f>
        <v>18.317806006432075</v>
      </c>
      <c r="BT77" s="25">
        <f>BM77/(BJ77+BM77+BK77+BL77)*100</f>
        <v>51.692193249189302</v>
      </c>
      <c r="BU77" s="25">
        <f>BL77/(BJ77+BM77+BK77+BL77)*100</f>
        <v>1.0927981423422948</v>
      </c>
      <c r="BV77" s="24">
        <f>BK77/(BK77+BL77+BJ77+BM77)*100</f>
        <v>28.897202602036327</v>
      </c>
      <c r="BW77" s="24">
        <f>BT77+BU77</f>
        <v>52.784991391531598</v>
      </c>
      <c r="BX77" s="26">
        <f>BN77/BE77*BV77</f>
        <v>0.29519412965016539</v>
      </c>
      <c r="BY77" s="22"/>
      <c r="CH77" s="1"/>
      <c r="CI77" s="1"/>
      <c r="CJ77" s="1"/>
      <c r="CK77" s="1"/>
      <c r="CL77" s="1"/>
      <c r="CM77" s="1"/>
      <c r="CN77" s="1"/>
      <c r="CO77" s="1"/>
      <c r="CP77" s="1"/>
      <c r="CQ77" s="1"/>
    </row>
    <row r="78" spans="1:95">
      <c r="A78" s="22">
        <v>51</v>
      </c>
      <c r="B78" s="22" t="s">
        <v>87</v>
      </c>
      <c r="C78" s="23">
        <v>38.51</v>
      </c>
      <c r="D78" s="23">
        <v>0.04</v>
      </c>
      <c r="E78" s="23">
        <v>0</v>
      </c>
      <c r="F78" s="23">
        <v>0</v>
      </c>
      <c r="G78" s="23">
        <v>25.07</v>
      </c>
      <c r="H78" s="23">
        <v>21.58</v>
      </c>
      <c r="I78" s="23">
        <v>4.93</v>
      </c>
      <c r="J78" s="23">
        <v>9.8000000000000007</v>
      </c>
      <c r="K78" s="23">
        <v>0</v>
      </c>
      <c r="L78" s="23">
        <v>0.44969999999999999</v>
      </c>
      <c r="M78" s="23">
        <v>0</v>
      </c>
      <c r="N78" s="24">
        <f>SUM(C78:M78)</f>
        <v>100.37969999999999</v>
      </c>
      <c r="O78" s="22">
        <v>12</v>
      </c>
      <c r="P78" s="24">
        <f>C78/'[1]at-wt-ox'!A$2*garnet!C$1</f>
        <v>1.2818656454348307</v>
      </c>
      <c r="Q78" s="24">
        <f>D78/'[1]at-wt-ox'!B$2*garnet!D$1</f>
        <v>6.4538051150923197E-4</v>
      </c>
      <c r="R78" s="24">
        <f>E78/'[1]at-wt-ox'!C$2*garnet!E$1</f>
        <v>0</v>
      </c>
      <c r="S78" s="24">
        <f>F78/'[1]at-wt-ox'!D$2*garnet!F$1</f>
        <v>0</v>
      </c>
      <c r="T78" s="24">
        <f>G78/'[1]at-wt-ox'!E$2*garnet!G$1</f>
        <v>0.34894856105695088</v>
      </c>
      <c r="U78" s="24">
        <f>H78/'[1]at-wt-ox'!F$2*garnet!H$1</f>
        <v>0.63494741136824595</v>
      </c>
      <c r="V78" s="24">
        <f>I78/'[1]at-wt-ox'!G$2*garnet!I$1</f>
        <v>0.12231915125891961</v>
      </c>
      <c r="W78" s="24">
        <f>J78/'[1]at-wt-ox'!H$2*garnet!J$1</f>
        <v>0.17475845884438293</v>
      </c>
      <c r="X78" s="24">
        <f>K78/'[1]at-wt-ox'!I$2*garnet!K$1</f>
        <v>0</v>
      </c>
      <c r="Y78" s="24">
        <f>L78/'[1]at-wt-ox'!J$2*garnet!L$1</f>
        <v>6.3393921965000126E-3</v>
      </c>
      <c r="Z78" s="24">
        <f>M78/'[1]at-wt-ox'!K$2*garnet!M$1</f>
        <v>0</v>
      </c>
      <c r="AA78" s="24">
        <f>SUM(P78:Z78)</f>
        <v>2.5698240006713395</v>
      </c>
      <c r="AB78" s="24">
        <f>O78/AA78</f>
        <v>4.6695804836693586</v>
      </c>
      <c r="AC78" s="24">
        <f>P78*$AB78*AC$1</f>
        <v>2.9928874003043555</v>
      </c>
      <c r="AD78" s="24">
        <f>Q78*$AB78*AD$1</f>
        <v>6.0273124821681153E-3</v>
      </c>
      <c r="AE78" s="24">
        <f>R78*$AB78*AE$1</f>
        <v>0</v>
      </c>
      <c r="AF78" s="24">
        <f>S78*$AB78*AF$1</f>
        <v>0</v>
      </c>
      <c r="AG78" s="24">
        <f>T78*$AB78*AG$1</f>
        <v>1.6294433905160435</v>
      </c>
      <c r="AH78" s="24">
        <f>U78*$AB78*AH$1</f>
        <v>1.9766253601876942</v>
      </c>
      <c r="AI78" s="24">
        <f>V78*$AB78*AI$1</f>
        <v>0.57117912149765127</v>
      </c>
      <c r="AJ78" s="24">
        <f>W78*$AB78*AJ$1</f>
        <v>0.81604868877586534</v>
      </c>
      <c r="AK78" s="24">
        <f>X78*$AB78*AK$1</f>
        <v>0</v>
      </c>
      <c r="AL78" s="24">
        <f>Y78*$AB78*AL$1</f>
        <v>2.9602302079102288E-2</v>
      </c>
      <c r="AM78" s="24">
        <f>Z78*$AB78*AM$1</f>
        <v>0</v>
      </c>
      <c r="AN78" s="24">
        <f>SUM(AC78:AM78)</f>
        <v>8.021813575842879</v>
      </c>
      <c r="AO78" s="24">
        <f>AN78*24/8-24</f>
        <v>6.5440727528638831E-2</v>
      </c>
      <c r="AP78" s="24">
        <f>AG78-AO78</f>
        <v>1.5640026629874046</v>
      </c>
      <c r="AQ78" s="24">
        <f>AC78/$AN78*8</f>
        <v>2.9847488945065721</v>
      </c>
      <c r="AR78" s="24">
        <f>AD78/$AN78*8</f>
        <v>6.0109225178894094E-3</v>
      </c>
      <c r="AS78" s="24">
        <f>AE78/$AN78*8</f>
        <v>0</v>
      </c>
      <c r="AT78" s="24">
        <f>AF78/$AN78*8</f>
        <v>0</v>
      </c>
      <c r="AU78" s="24">
        <f>AG78/$AN78*8</f>
        <v>1.6250124739103848</v>
      </c>
      <c r="AV78" s="24">
        <f>AH78/$AN78*8</f>
        <v>1.9712503577895761</v>
      </c>
      <c r="AW78" s="24">
        <f>AI78/$AN78*8</f>
        <v>0.56962592421017266</v>
      </c>
      <c r="AX78" s="24">
        <f>AJ78/$AN78*8</f>
        <v>0.81382962200302222</v>
      </c>
      <c r="AY78" s="24">
        <f>AK78/$AN78*8</f>
        <v>0</v>
      </c>
      <c r="AZ78" s="24">
        <f>AL78/$AN78*8</f>
        <v>2.9521805062383912E-2</v>
      </c>
      <c r="BA78" s="24">
        <f>AM78/$AN78*8</f>
        <v>0</v>
      </c>
      <c r="BB78" s="25">
        <f>AQ78</f>
        <v>2.9847488945065721</v>
      </c>
      <c r="BC78" s="25">
        <f>IF(3-BB78&gt;AV78,AV78,3-BB78)</f>
        <v>1.5251105493427897E-2</v>
      </c>
      <c r="BD78" s="24">
        <f>SUM(BB78:BC78)</f>
        <v>3</v>
      </c>
      <c r="BE78" s="24">
        <f>AV78-BC78</f>
        <v>1.9559992522961482</v>
      </c>
      <c r="BF78" s="24">
        <f>AY78</f>
        <v>0</v>
      </c>
      <c r="BG78" s="24">
        <f>IF(2-(BE78+AY78+AT78)&gt;AO78,AO78,2-(BE78+AY78+AT78))</f>
        <v>4.4000747703851761E-2</v>
      </c>
      <c r="BH78" s="24">
        <f>AT78</f>
        <v>0</v>
      </c>
      <c r="BI78" s="24">
        <f>SUM(BE78:BH78)</f>
        <v>2</v>
      </c>
      <c r="BJ78" s="24">
        <f>AI78/AN78*8</f>
        <v>0.56962592421017266</v>
      </c>
      <c r="BK78" s="24">
        <f>AJ78/AN78*8</f>
        <v>0.81382962200302222</v>
      </c>
      <c r="BL78" s="24">
        <f>AL78/AN78*8</f>
        <v>2.9521805062383912E-2</v>
      </c>
      <c r="BM78" s="24">
        <f>AP78/AN78*8</f>
        <v>1.5597496981952186</v>
      </c>
      <c r="BN78" s="24">
        <f>AO78-BG78</f>
        <v>2.143997982478707E-2</v>
      </c>
      <c r="BO78" s="24">
        <f>AE78/AN78*8</f>
        <v>0</v>
      </c>
      <c r="BP78" s="24">
        <f>AD78/AN78*8</f>
        <v>6.0109225178894094E-3</v>
      </c>
      <c r="BQ78" s="24">
        <f>SUM(BJ78:BP78)</f>
        <v>3.0001779518134737</v>
      </c>
      <c r="BR78" s="22"/>
      <c r="BS78" s="25">
        <f>BJ78/(BJ78+BM78+BK78+BL78)*100</f>
        <v>19.161729776421186</v>
      </c>
      <c r="BT78" s="25">
        <f>BM78/(BJ78+BM78+BK78+BL78)*100</f>
        <v>52.468648222274027</v>
      </c>
      <c r="BU78" s="25">
        <f>BL78/(BJ78+BM78+BK78+BL78)*100</f>
        <v>0.993088318271244</v>
      </c>
      <c r="BV78" s="24">
        <f>BK78/(BK78+BL78+BJ78+BM78)*100</f>
        <v>27.37653368303355</v>
      </c>
      <c r="BW78" s="24">
        <f>BT78+BU78</f>
        <v>53.461736540545267</v>
      </c>
      <c r="BX78" s="26">
        <f>BN78/BE78*BV78</f>
        <v>0.30007799294801335</v>
      </c>
      <c r="BY78" s="22"/>
    </row>
    <row r="79" spans="1:95">
      <c r="A79" s="22">
        <v>52</v>
      </c>
      <c r="B79" s="22" t="s">
        <v>88</v>
      </c>
      <c r="C79" s="23">
        <v>38.409999999999997</v>
      </c>
      <c r="D79" s="23">
        <v>0</v>
      </c>
      <c r="E79" s="23">
        <v>0</v>
      </c>
      <c r="F79" s="23">
        <v>9.0300000000000005E-2</v>
      </c>
      <c r="G79" s="23">
        <v>24.74</v>
      </c>
      <c r="H79" s="23">
        <v>21.76</v>
      </c>
      <c r="I79" s="23">
        <v>4.6900000000000004</v>
      </c>
      <c r="J79" s="23">
        <v>10.47</v>
      </c>
      <c r="K79" s="23">
        <v>0</v>
      </c>
      <c r="L79" s="23">
        <v>0.41670000000000001</v>
      </c>
      <c r="M79" s="23">
        <v>0</v>
      </c>
      <c r="N79" s="24">
        <f>SUM(C79:M79)</f>
        <v>100.577</v>
      </c>
      <c r="O79" s="22">
        <v>12</v>
      </c>
      <c r="P79" s="24">
        <f>C79/'[1]at-wt-ox'!A$2*garnet!C$1</f>
        <v>1.2785369888639793</v>
      </c>
      <c r="Q79" s="24">
        <f>D79/'[1]at-wt-ox'!B$2*garnet!D$1</f>
        <v>0</v>
      </c>
      <c r="R79" s="24">
        <f>E79/'[1]at-wt-ox'!C$2*garnet!E$1</f>
        <v>0</v>
      </c>
      <c r="S79" s="24">
        <f>F79/'[1]at-wt-ox'!D$2*garnet!F$1</f>
        <v>2.2612933195435346E-3</v>
      </c>
      <c r="T79" s="24">
        <f>G79/'[1]at-wt-ox'!E$2*garnet!G$1</f>
        <v>0.34435530117865831</v>
      </c>
      <c r="U79" s="24">
        <f>H79/'[1]at-wt-ox'!F$2*garnet!H$1</f>
        <v>0.64024354362247604</v>
      </c>
      <c r="V79" s="24">
        <f>I79/'[1]at-wt-ox'!G$2*garnet!I$1</f>
        <v>0.11636446641061522</v>
      </c>
      <c r="W79" s="24">
        <f>J79/'[1]at-wt-ox'!H$2*garnet!J$1</f>
        <v>0.1867062310306826</v>
      </c>
      <c r="X79" s="24">
        <f>K79/'[1]at-wt-ox'!I$2*garnet!K$1</f>
        <v>0</v>
      </c>
      <c r="Y79" s="24">
        <f>L79/'[1]at-wt-ox'!J$2*garnet!L$1</f>
        <v>5.874193302827564E-3</v>
      </c>
      <c r="Z79" s="24">
        <f>M79/'[1]at-wt-ox'!K$2*garnet!M$1</f>
        <v>0</v>
      </c>
      <c r="AA79" s="24">
        <f>SUM(P79:Z79)</f>
        <v>2.574342017728783</v>
      </c>
      <c r="AB79" s="24">
        <f>O79/AA79</f>
        <v>4.6613852850007156</v>
      </c>
      <c r="AC79" s="24">
        <f>P79*$AB79*AC$1</f>
        <v>2.9798767531098385</v>
      </c>
      <c r="AD79" s="24">
        <f>Q79*$AB79*AD$1</f>
        <v>0</v>
      </c>
      <c r="AE79" s="24">
        <f>R79*$AB79*AE$1</f>
        <v>0</v>
      </c>
      <c r="AF79" s="24">
        <f>S79*$AB79*AF$1</f>
        <v>5.2703797023953263E-3</v>
      </c>
      <c r="AG79" s="24">
        <f>T79*$AB79*AG$1</f>
        <v>1.6051727337261874</v>
      </c>
      <c r="AH79" s="24">
        <f>U79*$AB79*AH$1</f>
        <v>1.989614555372349</v>
      </c>
      <c r="AI79" s="24">
        <f>V79*$AB79*AI$1</f>
        <v>0.54241961142340178</v>
      </c>
      <c r="AJ79" s="24">
        <f>W79*$AB79*AJ$1</f>
        <v>0.87030967794436787</v>
      </c>
      <c r="AK79" s="24">
        <f>X79*$AB79*AK$1</f>
        <v>0</v>
      </c>
      <c r="AL79" s="24">
        <f>Y79*$AB79*AL$1</f>
        <v>2.738187822305016E-2</v>
      </c>
      <c r="AM79" s="24">
        <f>Z79*$AB79*AM$1</f>
        <v>0</v>
      </c>
      <c r="AN79" s="24">
        <f>SUM(AC79:AM79)</f>
        <v>8.0200455895015885</v>
      </c>
      <c r="AO79" s="24">
        <f>AN79*24/8-24</f>
        <v>6.013676850476557E-2</v>
      </c>
      <c r="AP79" s="24">
        <f>AG79-AO79</f>
        <v>1.5450359652214218</v>
      </c>
      <c r="AQ79" s="24">
        <f>AC79/$AN79*8</f>
        <v>2.9724287423109526</v>
      </c>
      <c r="AR79" s="24">
        <f>AD79/$AN79*8</f>
        <v>0</v>
      </c>
      <c r="AS79" s="24">
        <f>AE79/$AN79*8</f>
        <v>0</v>
      </c>
      <c r="AT79" s="24">
        <f>AF79/$AN79*8</f>
        <v>5.2572067264000256E-3</v>
      </c>
      <c r="AU79" s="24">
        <f>AG79/$AN79*8</f>
        <v>1.6011607074427536</v>
      </c>
      <c r="AV79" s="24">
        <f>AH79/$AN79*8</f>
        <v>1.9846416414159012</v>
      </c>
      <c r="AW79" s="24">
        <f>AI79/$AN79*8</f>
        <v>0.54106386839839482</v>
      </c>
      <c r="AX79" s="24">
        <f>AJ79/$AN79*8</f>
        <v>0.86813439473074505</v>
      </c>
      <c r="AY79" s="24">
        <f>AK79/$AN79*8</f>
        <v>0</v>
      </c>
      <c r="AZ79" s="24">
        <f>AL79/$AN79*8</f>
        <v>2.7313438974854332E-2</v>
      </c>
      <c r="BA79" s="24">
        <f>AM79/$AN79*8</f>
        <v>0</v>
      </c>
      <c r="BB79" s="25">
        <f>AQ79</f>
        <v>2.9724287423109526</v>
      </c>
      <c r="BC79" s="25">
        <f>IF(3-BB79&gt;AV79,AV79,3-BB79)</f>
        <v>2.7571257689047446E-2</v>
      </c>
      <c r="BD79" s="24">
        <f>SUM(BB79:BC79)</f>
        <v>3</v>
      </c>
      <c r="BE79" s="24">
        <f>AV79-BC79</f>
        <v>1.9570703837268537</v>
      </c>
      <c r="BF79" s="24">
        <f>AY79</f>
        <v>0</v>
      </c>
      <c r="BG79" s="24">
        <f>IF(2-(BE79+AY79+AT79)&gt;AO79,AO79,2-(BE79+AY79+AT79))</f>
        <v>3.7672409546746222E-2</v>
      </c>
      <c r="BH79" s="24">
        <f>AT79</f>
        <v>5.2572067264000256E-3</v>
      </c>
      <c r="BI79" s="24">
        <f>SUM(BE79:BH79)</f>
        <v>2</v>
      </c>
      <c r="BJ79" s="24">
        <f>AI79/AN79*8</f>
        <v>0.54106386839839482</v>
      </c>
      <c r="BK79" s="24">
        <f>AJ79/AN79*8</f>
        <v>0.86813439473074505</v>
      </c>
      <c r="BL79" s="24">
        <f>AL79/AN79*8</f>
        <v>2.7313438974854332E-2</v>
      </c>
      <c r="BM79" s="24">
        <f>AP79/AN79*8</f>
        <v>1.541174246933366</v>
      </c>
      <c r="BN79" s="24">
        <f>AO79-BG79</f>
        <v>2.2464358958019348E-2</v>
      </c>
      <c r="BO79" s="24">
        <f>AE79/AN79*8</f>
        <v>0</v>
      </c>
      <c r="BP79" s="24">
        <f>AD79/AN79*8</f>
        <v>0</v>
      </c>
      <c r="BQ79" s="24">
        <f>SUM(BJ79:BP79)</f>
        <v>3.0001503079953791</v>
      </c>
      <c r="BR79" s="22"/>
      <c r="BS79" s="25">
        <f>BJ79/(BJ79+BM79+BK79+BL79)*100</f>
        <v>18.170615627659203</v>
      </c>
      <c r="BT79" s="25">
        <f>BM79/(BJ79+BM79+BK79+BL79)*100</f>
        <v>51.757447672801227</v>
      </c>
      <c r="BU79" s="25">
        <f>BL79/(BJ79+BM79+BK79+BL79)*100</f>
        <v>0.91727064043420525</v>
      </c>
      <c r="BV79" s="24">
        <f>BK79/(BK79+BL79+BJ79+BM79)*100</f>
        <v>29.154666059105377</v>
      </c>
      <c r="BW79" s="24">
        <f>BT79+BU79</f>
        <v>52.674718313235431</v>
      </c>
      <c r="BX79" s="26">
        <f>BN79/BE79*BV79</f>
        <v>0.33465371971227781</v>
      </c>
      <c r="BY79" s="22"/>
    </row>
    <row r="80" spans="1:95">
      <c r="A80" s="22">
        <v>53</v>
      </c>
      <c r="B80" s="22" t="s">
        <v>89</v>
      </c>
      <c r="C80" s="23">
        <v>38.18</v>
      </c>
      <c r="D80" s="23">
        <v>0</v>
      </c>
      <c r="E80" s="23">
        <v>0</v>
      </c>
      <c r="F80" s="23">
        <v>0</v>
      </c>
      <c r="G80" s="23">
        <v>24.83</v>
      </c>
      <c r="H80" s="23">
        <v>21.58</v>
      </c>
      <c r="I80" s="23">
        <v>4.4400000000000004</v>
      </c>
      <c r="J80" s="23">
        <v>10.24</v>
      </c>
      <c r="K80" s="23">
        <v>0</v>
      </c>
      <c r="L80" s="23">
        <v>0.47539999999999999</v>
      </c>
      <c r="M80" s="23">
        <v>0</v>
      </c>
      <c r="N80" s="24">
        <f>SUM(C80:M80)</f>
        <v>99.745399999999989</v>
      </c>
      <c r="O80" s="22">
        <v>12</v>
      </c>
      <c r="P80" s="24">
        <f>C80/'[1]at-wt-ox'!A$2*garnet!C$1</f>
        <v>1.2708810787510214</v>
      </c>
      <c r="Q80" s="24">
        <f>D80/'[1]at-wt-ox'!B$2*garnet!D$1</f>
        <v>0</v>
      </c>
      <c r="R80" s="24">
        <f>E80/'[1]at-wt-ox'!C$2*garnet!E$1</f>
        <v>0</v>
      </c>
      <c r="S80" s="24">
        <f>F80/'[1]at-wt-ox'!D$2*garnet!F$1</f>
        <v>0</v>
      </c>
      <c r="T80" s="24">
        <f>G80/'[1]at-wt-ox'!E$2*garnet!G$1</f>
        <v>0.34560800841819267</v>
      </c>
      <c r="U80" s="24">
        <f>H80/'[1]at-wt-ox'!F$2*garnet!H$1</f>
        <v>0.63494741136824595</v>
      </c>
      <c r="V80" s="24">
        <f>I80/'[1]at-wt-ox'!G$2*garnet!I$1</f>
        <v>0.11016166969363148</v>
      </c>
      <c r="W80" s="24">
        <f>J80/'[1]at-wt-ox'!H$2*garnet!J$1</f>
        <v>0.18260475699657971</v>
      </c>
      <c r="X80" s="24">
        <f>K80/'[1]at-wt-ox'!I$2*garnet!K$1</f>
        <v>0</v>
      </c>
      <c r="Y80" s="24">
        <f>L80/'[1]at-wt-ox'!J$2*garnet!L$1</f>
        <v>6.7016834561176479E-3</v>
      </c>
      <c r="Z80" s="24">
        <f>M80/'[1]at-wt-ox'!K$2*garnet!M$1</f>
        <v>0</v>
      </c>
      <c r="AA80" s="24">
        <f>SUM(P80:Z80)</f>
        <v>2.5509046086837888</v>
      </c>
      <c r="AB80" s="24">
        <f>O80/AA80</f>
        <v>4.7042135402278875</v>
      </c>
      <c r="AC80" s="24">
        <f>P80*$AB80*AC$1</f>
        <v>2.9892479893399897</v>
      </c>
      <c r="AD80" s="24">
        <f>Q80*$AB80*AD$1</f>
        <v>0</v>
      </c>
      <c r="AE80" s="24">
        <f>R80*$AB80*AE$1</f>
        <v>0</v>
      </c>
      <c r="AF80" s="24">
        <f>S80*$AB80*AF$1</f>
        <v>0</v>
      </c>
      <c r="AG80" s="24">
        <f>T80*$AB80*AG$1</f>
        <v>1.6258138728120557</v>
      </c>
      <c r="AH80" s="24">
        <f>U80*$AB80*AH$1</f>
        <v>1.9912854732607661</v>
      </c>
      <c r="AI80" s="24">
        <f>V80*$AB80*AI$1</f>
        <v>0.51822401818689334</v>
      </c>
      <c r="AJ80" s="24">
        <f>W80*$AB80*AJ$1</f>
        <v>0.85901177037333332</v>
      </c>
      <c r="AK80" s="24">
        <f>X80*$AB80*AK$1</f>
        <v>0</v>
      </c>
      <c r="AL80" s="24">
        <f>Y80*$AB80*AL$1</f>
        <v>3.1526150056589868E-2</v>
      </c>
      <c r="AM80" s="24">
        <f>Z80*$AB80*AM$1</f>
        <v>0</v>
      </c>
      <c r="AN80" s="24">
        <f>SUM(AC80:AM80)</f>
        <v>8.0151092740296299</v>
      </c>
      <c r="AO80" s="24">
        <f>AN80*24/8-24</f>
        <v>4.5327822088889747E-2</v>
      </c>
      <c r="AP80" s="24">
        <f>AG80-AO80</f>
        <v>1.5804860507231659</v>
      </c>
      <c r="AQ80" s="24">
        <f>AC80/$AN80*8</f>
        <v>2.9836129611115161</v>
      </c>
      <c r="AR80" s="24">
        <f>AD80/$AN80*8</f>
        <v>0</v>
      </c>
      <c r="AS80" s="24">
        <f>AE80/$AN80*8</f>
        <v>0</v>
      </c>
      <c r="AT80" s="24">
        <f>AF80/$AN80*8</f>
        <v>0</v>
      </c>
      <c r="AU80" s="24">
        <f>AG80/$AN80*8</f>
        <v>1.6227490527970516</v>
      </c>
      <c r="AV80" s="24">
        <f>AH80/$AN80*8</f>
        <v>1.9875317031176434</v>
      </c>
      <c r="AW80" s="24">
        <f>AI80/$AN80*8</f>
        <v>0.51724711463738193</v>
      </c>
      <c r="AX80" s="24">
        <f>AJ80/$AN80*8</f>
        <v>0.85739244819199978</v>
      </c>
      <c r="AY80" s="24">
        <f>AK80/$AN80*8</f>
        <v>0</v>
      </c>
      <c r="AZ80" s="24">
        <f>AL80/$AN80*8</f>
        <v>3.1466720144405429E-2</v>
      </c>
      <c r="BA80" s="24">
        <f>AM80/$AN80*8</f>
        <v>0</v>
      </c>
      <c r="BB80" s="25">
        <f>AQ80</f>
        <v>2.9836129611115161</v>
      </c>
      <c r="BC80" s="25">
        <f>IF(3-BB80&gt;AV80,AV80,3-BB80)</f>
        <v>1.6387038888483918E-2</v>
      </c>
      <c r="BD80" s="24">
        <f>SUM(BB80:BC80)</f>
        <v>3</v>
      </c>
      <c r="BE80" s="24">
        <f>AV80-BC80</f>
        <v>1.9711446642291595</v>
      </c>
      <c r="BF80" s="24">
        <f>AY80</f>
        <v>0</v>
      </c>
      <c r="BG80" s="24">
        <f>IF(2-(BE80+AY80+AT80)&gt;AO80,AO80,2-(BE80+AY80+AT80))</f>
        <v>2.885533577084054E-2</v>
      </c>
      <c r="BH80" s="24">
        <f>AT80</f>
        <v>0</v>
      </c>
      <c r="BI80" s="24">
        <f>SUM(BE80:BH80)</f>
        <v>2</v>
      </c>
      <c r="BJ80" s="24">
        <f>AI80/AN80*8</f>
        <v>0.51724711463738193</v>
      </c>
      <c r="BK80" s="24">
        <f>AJ80/AN80*8</f>
        <v>0.85739244819199978</v>
      </c>
      <c r="BL80" s="24">
        <f>AL80/AN80*8</f>
        <v>3.1466720144405429E-2</v>
      </c>
      <c r="BM80" s="24">
        <f>AP80/AN80*8</f>
        <v>1.5775066781377216</v>
      </c>
      <c r="BN80" s="24">
        <f>AO80-BG80</f>
        <v>1.6472486318049206E-2</v>
      </c>
      <c r="BO80" s="24">
        <f>AE80/AN80*8</f>
        <v>0</v>
      </c>
      <c r="BP80" s="24">
        <f>AD80/AN80*8</f>
        <v>0</v>
      </c>
      <c r="BQ80" s="24">
        <f>SUM(BJ80:BP80)</f>
        <v>3.0000854474295577</v>
      </c>
      <c r="BR80" s="22"/>
      <c r="BS80" s="25">
        <f>BJ80/(BJ80+BM80+BK80+BL80)*100</f>
        <v>17.336267182747715</v>
      </c>
      <c r="BT80" s="25">
        <f>BM80/(BJ80+BM80+BK80+BL80)*100</f>
        <v>52.872363094643504</v>
      </c>
      <c r="BU80" s="25">
        <f>BL80/(BJ80+BM80+BK80+BL80)*100</f>
        <v>1.054651543432191</v>
      </c>
      <c r="BV80" s="24">
        <f>BK80/(BK80+BL80+BJ80+BM80)*100</f>
        <v>28.736718179176592</v>
      </c>
      <c r="BW80" s="24">
        <f>BT80+BU80</f>
        <v>53.927014638075697</v>
      </c>
      <c r="BX80" s="26">
        <f>BN80/BE80*BV80</f>
        <v>0.24014736494098857</v>
      </c>
      <c r="BY80" s="22"/>
    </row>
    <row r="81" spans="1:77">
      <c r="A81" s="22">
        <v>54</v>
      </c>
      <c r="B81" s="22" t="s">
        <v>90</v>
      </c>
      <c r="C81" s="23">
        <v>38.549999999999997</v>
      </c>
      <c r="D81" s="23">
        <v>0</v>
      </c>
      <c r="E81" s="23">
        <v>0</v>
      </c>
      <c r="F81" s="23">
        <v>0</v>
      </c>
      <c r="G81" s="23">
        <v>24.79</v>
      </c>
      <c r="H81" s="23">
        <v>21.83</v>
      </c>
      <c r="I81" s="23">
        <v>4.79</v>
      </c>
      <c r="J81" s="23">
        <v>10.1</v>
      </c>
      <c r="K81" s="23">
        <v>0</v>
      </c>
      <c r="L81" s="23">
        <v>0.4854</v>
      </c>
      <c r="M81" s="23">
        <v>0</v>
      </c>
      <c r="N81" s="24">
        <f>SUM(C81:M81)</f>
        <v>100.54539999999999</v>
      </c>
      <c r="O81" s="22">
        <v>12</v>
      </c>
      <c r="P81" s="24">
        <f>C81/'[1]at-wt-ox'!A$2*garnet!C$1</f>
        <v>1.2831971080631712</v>
      </c>
      <c r="Q81" s="24">
        <f>D81/'[1]at-wt-ox'!B$2*garnet!D$1</f>
        <v>0</v>
      </c>
      <c r="R81" s="24">
        <f>E81/'[1]at-wt-ox'!C$2*garnet!E$1</f>
        <v>0</v>
      </c>
      <c r="S81" s="24">
        <f>F81/'[1]at-wt-ox'!D$2*garnet!F$1</f>
        <v>0</v>
      </c>
      <c r="T81" s="24">
        <f>G81/'[1]at-wt-ox'!E$2*garnet!G$1</f>
        <v>0.34505124964506628</v>
      </c>
      <c r="U81" s="24">
        <f>H81/'[1]at-wt-ox'!F$2*garnet!H$1</f>
        <v>0.64230315061023213</v>
      </c>
      <c r="V81" s="24">
        <f>I81/'[1]at-wt-ox'!G$2*garnet!I$1</f>
        <v>0.11884558509740872</v>
      </c>
      <c r="W81" s="24">
        <f>J81/'[1]at-wt-ox'!H$2*garnet!J$1</f>
        <v>0.18010820758451709</v>
      </c>
      <c r="X81" s="24">
        <f>K81/'[1]at-wt-ox'!I$2*garnet!K$1</f>
        <v>0</v>
      </c>
      <c r="Y81" s="24">
        <f>L81/'[1]at-wt-ox'!J$2*garnet!L$1</f>
        <v>6.8426528178365713E-3</v>
      </c>
      <c r="Z81" s="24">
        <f>M81/'[1]at-wt-ox'!K$2*garnet!M$1</f>
        <v>0</v>
      </c>
      <c r="AA81" s="24">
        <f>SUM(P81:Z81)</f>
        <v>2.5763479538182317</v>
      </c>
      <c r="AB81" s="24">
        <f>O81/AA81</f>
        <v>4.6577559456654951</v>
      </c>
      <c r="AC81" s="24">
        <f>P81*$AB81*AC$1</f>
        <v>2.9884094797710024</v>
      </c>
      <c r="AD81" s="24">
        <f>Q81*$AB81*AD$1</f>
        <v>0</v>
      </c>
      <c r="AE81" s="24">
        <f>R81*$AB81*AE$1</f>
        <v>0</v>
      </c>
      <c r="AF81" s="24">
        <f>S81*$AB81*AF$1</f>
        <v>0</v>
      </c>
      <c r="AG81" s="24">
        <f>T81*$AB81*AG$1</f>
        <v>1.6071645095936165</v>
      </c>
      <c r="AH81" s="24">
        <f>U81*$AB81*AH$1</f>
        <v>1.9944608791163259</v>
      </c>
      <c r="AI81" s="24">
        <f>V81*$AB81*AI$1</f>
        <v>0.55355373060355006</v>
      </c>
      <c r="AJ81" s="24">
        <f>W81*$AB81*AJ$1</f>
        <v>0.83890007473993966</v>
      </c>
      <c r="AK81" s="24">
        <f>X81*$AB81*AK$1</f>
        <v>0</v>
      </c>
      <c r="AL81" s="24">
        <f>Y81*$AB81*AL$1</f>
        <v>3.1871406846403043E-2</v>
      </c>
      <c r="AM81" s="24">
        <f>Z81*$AB81*AM$1</f>
        <v>0</v>
      </c>
      <c r="AN81" s="24">
        <f>SUM(AC81:AM81)</f>
        <v>8.014360080670837</v>
      </c>
      <c r="AO81" s="24">
        <f>AN81*24/8-24</f>
        <v>4.308024201251115E-2</v>
      </c>
      <c r="AP81" s="24">
        <f>AG81-AO81</f>
        <v>1.5640842675811053</v>
      </c>
      <c r="AQ81" s="24">
        <f>AC81/$AN81*8</f>
        <v>2.9830548662054719</v>
      </c>
      <c r="AR81" s="24">
        <f>AD81/$AN81*8</f>
        <v>0</v>
      </c>
      <c r="AS81" s="24">
        <f>AE81/$AN81*8</f>
        <v>0</v>
      </c>
      <c r="AT81" s="24">
        <f>AF81/$AN81*8</f>
        <v>0</v>
      </c>
      <c r="AU81" s="24">
        <f>AG81/$AN81*8</f>
        <v>1.6042848021962994</v>
      </c>
      <c r="AV81" s="24">
        <f>AH81/$AN81*8</f>
        <v>1.9908872164869145</v>
      </c>
      <c r="AW81" s="24">
        <f>AI81/$AN81*8</f>
        <v>0.55256187646334476</v>
      </c>
      <c r="AX81" s="24">
        <f>AJ81/$AN81*8</f>
        <v>0.83739693879062149</v>
      </c>
      <c r="AY81" s="24">
        <f>AK81/$AN81*8</f>
        <v>0</v>
      </c>
      <c r="AZ81" s="24">
        <f>AL81/$AN81*8</f>
        <v>3.1814299857348328E-2</v>
      </c>
      <c r="BA81" s="24">
        <f>AM81/$AN81*8</f>
        <v>0</v>
      </c>
      <c r="BB81" s="25">
        <f>AQ81</f>
        <v>2.9830548662054719</v>
      </c>
      <c r="BC81" s="25">
        <f>IF(3-BB81&gt;AV81,AV81,3-BB81)</f>
        <v>1.6945133794528111E-2</v>
      </c>
      <c r="BD81" s="24">
        <f>SUM(BB81:BC81)</f>
        <v>3</v>
      </c>
      <c r="BE81" s="24">
        <f>AV81-BC81</f>
        <v>1.9739420826923864</v>
      </c>
      <c r="BF81" s="24">
        <f>AY81</f>
        <v>0</v>
      </c>
      <c r="BG81" s="24">
        <f>IF(2-(BE81+AY81+AT81)&gt;AO81,AO81,2-(BE81+AY81+AT81))</f>
        <v>2.6057917307613643E-2</v>
      </c>
      <c r="BH81" s="24">
        <f>AT81</f>
        <v>0</v>
      </c>
      <c r="BI81" s="24">
        <f>SUM(BE81:BH81)</f>
        <v>2</v>
      </c>
      <c r="BJ81" s="24">
        <f>AI81/AN81*8</f>
        <v>0.55256187646334476</v>
      </c>
      <c r="BK81" s="24">
        <f>AJ81/AN81*8</f>
        <v>0.83739693879062149</v>
      </c>
      <c r="BL81" s="24">
        <f>AL81/AN81*8</f>
        <v>3.1814299857348328E-2</v>
      </c>
      <c r="BM81" s="24">
        <f>AP81/AN81*8</f>
        <v>1.561281751094153</v>
      </c>
      <c r="BN81" s="24">
        <f>AO81-BG81</f>
        <v>1.7022324704897507E-2</v>
      </c>
      <c r="BO81" s="24">
        <f>AE81/AN81*8</f>
        <v>0</v>
      </c>
      <c r="BP81" s="24">
        <f>AD81/AN81*8</f>
        <v>0</v>
      </c>
      <c r="BQ81" s="24">
        <f>SUM(BJ81:BP81)</f>
        <v>3.000077190910365</v>
      </c>
      <c r="BR81" s="22"/>
      <c r="BS81" s="25">
        <f>BJ81/(BJ81+BM81+BK81+BL81)*100</f>
        <v>18.52335613143514</v>
      </c>
      <c r="BT81" s="25">
        <f>BM81/(BJ81+BM81+BK81+BL81)*100</f>
        <v>52.33835182790817</v>
      </c>
      <c r="BU81" s="25">
        <f>BL81/(BJ81+BM81+BK81+BL81)*100</f>
        <v>1.0665006607074929</v>
      </c>
      <c r="BV81" s="24">
        <f>BK81/(BK81+BL81+BJ81+BM81)*100</f>
        <v>28.071791379949197</v>
      </c>
      <c r="BW81" s="24">
        <f>BT81+BU81</f>
        <v>53.40485248861566</v>
      </c>
      <c r="BX81" s="26">
        <f>BN81/BE81*BV81</f>
        <v>0.24207759290782821</v>
      </c>
      <c r="BY81" s="22"/>
    </row>
    <row r="82" spans="1:77">
      <c r="A82" s="22">
        <v>55</v>
      </c>
      <c r="B82" s="22" t="s">
        <v>91</v>
      </c>
      <c r="C82" s="23">
        <v>38.799999999999997</v>
      </c>
      <c r="D82" s="23">
        <v>0</v>
      </c>
      <c r="E82" s="23">
        <v>0</v>
      </c>
      <c r="F82" s="23">
        <v>0</v>
      </c>
      <c r="G82" s="23">
        <v>25.54</v>
      </c>
      <c r="H82" s="23">
        <v>22</v>
      </c>
      <c r="I82" s="23">
        <v>4.9000000000000004</v>
      </c>
      <c r="J82" s="23">
        <v>9.6199999999999992</v>
      </c>
      <c r="K82" s="23">
        <v>0</v>
      </c>
      <c r="L82" s="23">
        <v>0.47589999999999999</v>
      </c>
      <c r="M82" s="23">
        <v>0</v>
      </c>
      <c r="N82" s="24">
        <f>SUM(C82:M82)</f>
        <v>101.33590000000001</v>
      </c>
      <c r="O82" s="22">
        <v>12</v>
      </c>
      <c r="P82" s="24">
        <f>C82/'[1]at-wt-ox'!A$2*garnet!C$1</f>
        <v>1.2915187494902993</v>
      </c>
      <c r="Q82" s="24">
        <f>D82/'[1]at-wt-ox'!B$2*garnet!D$1</f>
        <v>0</v>
      </c>
      <c r="R82" s="24">
        <f>E82/'[1]at-wt-ox'!C$2*garnet!E$1</f>
        <v>0</v>
      </c>
      <c r="S82" s="24">
        <f>F82/'[1]at-wt-ox'!D$2*garnet!F$1</f>
        <v>0</v>
      </c>
      <c r="T82" s="24">
        <f>G82/'[1]at-wt-ox'!E$2*garnet!G$1</f>
        <v>0.35549047664118572</v>
      </c>
      <c r="U82" s="24">
        <f>H82/'[1]at-wt-ox'!F$2*garnet!H$1</f>
        <v>0.64730505329478283</v>
      </c>
      <c r="V82" s="24">
        <f>I82/'[1]at-wt-ox'!G$2*garnet!I$1</f>
        <v>0.12157481565288157</v>
      </c>
      <c r="W82" s="24">
        <f>J82/'[1]at-wt-ox'!H$2*garnet!J$1</f>
        <v>0.17154860960030241</v>
      </c>
      <c r="X82" s="24">
        <f>K82/'[1]at-wt-ox'!I$2*garnet!K$1</f>
        <v>0</v>
      </c>
      <c r="Y82" s="24">
        <f>L82/'[1]at-wt-ox'!J$2*garnet!L$1</f>
        <v>6.7087319242035938E-3</v>
      </c>
      <c r="Z82" s="24">
        <f>M82/'[1]at-wt-ox'!K$2*garnet!M$1</f>
        <v>0</v>
      </c>
      <c r="AA82" s="24">
        <f>SUM(P82:Z82)</f>
        <v>2.5941464366036553</v>
      </c>
      <c r="AB82" s="24">
        <f>O82/AA82</f>
        <v>4.6257990029702443</v>
      </c>
      <c r="AC82" s="24">
        <f>P82*$AB82*AC$1</f>
        <v>2.9871530718548018</v>
      </c>
      <c r="AD82" s="24">
        <f>Q82*$AB82*AD$1</f>
        <v>0</v>
      </c>
      <c r="AE82" s="24">
        <f>R82*$AB82*AE$1</f>
        <v>0</v>
      </c>
      <c r="AF82" s="24">
        <f>S82*$AB82*AF$1</f>
        <v>0</v>
      </c>
      <c r="AG82" s="24">
        <f>T82*$AB82*AG$1</f>
        <v>1.6444274924122138</v>
      </c>
      <c r="AH82" s="24">
        <f>U82*$AB82*AH$1</f>
        <v>1.9962020467657382</v>
      </c>
      <c r="AI82" s="24">
        <f>V82*$AB82*AI$1</f>
        <v>0.56238066103339079</v>
      </c>
      <c r="AJ82" s="24">
        <f>W82*$AB82*AJ$1</f>
        <v>0.79354938725001056</v>
      </c>
      <c r="AK82" s="24">
        <f>X82*$AB82*AK$1</f>
        <v>0</v>
      </c>
      <c r="AL82" s="24">
        <f>Y82*$AB82*AL$1</f>
        <v>3.1033245446175632E-2</v>
      </c>
      <c r="AM82" s="24">
        <f>Z82*$AB82*AM$1</f>
        <v>0</v>
      </c>
      <c r="AN82" s="24">
        <f>SUM(AC82:AM82)</f>
        <v>8.0147459047623304</v>
      </c>
      <c r="AO82" s="24">
        <f>AN82*24/8-24</f>
        <v>4.4237714286992968E-2</v>
      </c>
      <c r="AP82" s="24">
        <f>AG82-AO82</f>
        <v>1.6001897781252208</v>
      </c>
      <c r="AQ82" s="24">
        <f>AC82/$AN82*8</f>
        <v>2.9816571677760586</v>
      </c>
      <c r="AR82" s="24">
        <f>AD82/$AN82*8</f>
        <v>0</v>
      </c>
      <c r="AS82" s="24">
        <f>AE82/$AN82*8</f>
        <v>0</v>
      </c>
      <c r="AT82" s="24">
        <f>AF82/$AN82*8</f>
        <v>0</v>
      </c>
      <c r="AU82" s="24">
        <f>AG82/$AN82*8</f>
        <v>1.6414019977203285</v>
      </c>
      <c r="AV82" s="24">
        <f>AH82/$AN82*8</f>
        <v>1.9925293407788289</v>
      </c>
      <c r="AW82" s="24">
        <f>AI82/$AN82*8</f>
        <v>0.56134596676281545</v>
      </c>
      <c r="AX82" s="24">
        <f>AJ82/$AN82*8</f>
        <v>0.79208937793372758</v>
      </c>
      <c r="AY82" s="24">
        <f>AK82/$AN82*8</f>
        <v>0</v>
      </c>
      <c r="AZ82" s="24">
        <f>AL82/$AN82*8</f>
        <v>3.0976149028241359E-2</v>
      </c>
      <c r="BA82" s="24">
        <f>AM82/$AN82*8</f>
        <v>0</v>
      </c>
      <c r="BB82" s="25">
        <f>AQ82</f>
        <v>2.9816571677760586</v>
      </c>
      <c r="BC82" s="25">
        <f>IF(3-BB82&gt;AV82,AV82,3-BB82)</f>
        <v>1.8342832223941397E-2</v>
      </c>
      <c r="BD82" s="24">
        <f>SUM(BB82:BC82)</f>
        <v>3</v>
      </c>
      <c r="BE82" s="24">
        <f>AV82-BC82</f>
        <v>1.9741865085548875</v>
      </c>
      <c r="BF82" s="24">
        <f>AY82</f>
        <v>0</v>
      </c>
      <c r="BG82" s="24">
        <f>IF(2-(BE82+AY82+AT82)&gt;AO82,AO82,2-(BE82+AY82+AT82))</f>
        <v>2.5813491445112469E-2</v>
      </c>
      <c r="BH82" s="24">
        <f>AT82</f>
        <v>0</v>
      </c>
      <c r="BI82" s="24">
        <f>SUM(BE82:BH82)</f>
        <v>2</v>
      </c>
      <c r="BJ82" s="24">
        <f>AI82/AN82*8</f>
        <v>0.56134596676281545</v>
      </c>
      <c r="BK82" s="24">
        <f>AJ82/AN82*8</f>
        <v>0.79208937793372758</v>
      </c>
      <c r="BL82" s="24">
        <f>AL82/AN82*8</f>
        <v>3.0976149028241359E-2</v>
      </c>
      <c r="BM82" s="24">
        <f>AP82/AN82*8</f>
        <v>1.5972456740512702</v>
      </c>
      <c r="BN82" s="24">
        <f>AO82-BG82</f>
        <v>1.84242228418805E-2</v>
      </c>
      <c r="BO82" s="24">
        <f>AE82/AN82*8</f>
        <v>0</v>
      </c>
      <c r="BP82" s="24">
        <f>AD82/AN82*8</f>
        <v>0</v>
      </c>
      <c r="BQ82" s="24">
        <f>SUM(BJ82:BP82)</f>
        <v>3.0000813906179351</v>
      </c>
      <c r="BR82" s="22"/>
      <c r="BS82" s="25">
        <f>BJ82/(BJ82+BM82+BK82+BL82)*100</f>
        <v>18.826643546733099</v>
      </c>
      <c r="BT82" s="25">
        <f>BM82/(BJ82+BM82+BK82+BL82)*100</f>
        <v>53.569058552852233</v>
      </c>
      <c r="BU82" s="25">
        <f>BL82/(BJ82+BM82+BK82+BL82)*100</f>
        <v>1.0388903648284189</v>
      </c>
      <c r="BV82" s="24">
        <f>BK82/(BK82+BL82+BJ82+BM82)*100</f>
        <v>26.56540753558625</v>
      </c>
      <c r="BW82" s="24">
        <f>BT82+BU82</f>
        <v>54.607948917680652</v>
      </c>
      <c r="BX82" s="26">
        <f>BN82/BE82*BV82</f>
        <v>0.24792337816110888</v>
      </c>
      <c r="BY82" s="22" t="s">
        <v>105</v>
      </c>
    </row>
    <row r="83" spans="1:77">
      <c r="A83" s="27">
        <v>77</v>
      </c>
      <c r="B83" s="27" t="s">
        <v>106</v>
      </c>
      <c r="C83" s="27">
        <v>39.270000000000003</v>
      </c>
      <c r="D83" s="27"/>
      <c r="E83" s="27"/>
      <c r="F83" s="27"/>
      <c r="G83" s="27">
        <v>23.74</v>
      </c>
      <c r="H83" s="27">
        <v>22.8</v>
      </c>
      <c r="I83" s="27">
        <v>7.69</v>
      </c>
      <c r="J83" s="27">
        <v>7.27</v>
      </c>
      <c r="K83" s="27">
        <v>4.8599999999999997E-2</v>
      </c>
      <c r="L83" s="27">
        <v>0.69689999999999996</v>
      </c>
      <c r="M83" s="27"/>
      <c r="N83" s="28">
        <f>SUM(C83:M83)</f>
        <v>101.51549999999999</v>
      </c>
      <c r="O83" s="27">
        <v>12</v>
      </c>
      <c r="P83" s="28">
        <f>C83/'[1]at-wt-ox'!A$2*garnet!C$1</f>
        <v>1.3071634353733006</v>
      </c>
      <c r="Q83" s="28">
        <f>D83/'[1]at-wt-ox'!B$2*garnet!D$1</f>
        <v>0</v>
      </c>
      <c r="R83" s="28">
        <f>E83/'[1]at-wt-ox'!C$2*garnet!E$1</f>
        <v>0</v>
      </c>
      <c r="S83" s="28">
        <f>F83/'[1]at-wt-ox'!D$2*garnet!F$1</f>
        <v>0</v>
      </c>
      <c r="T83" s="28">
        <f>G83/'[1]at-wt-ox'!E$2*garnet!G$1</f>
        <v>0.33043633185049914</v>
      </c>
      <c r="U83" s="28">
        <f>H83/'[1]at-wt-ox'!F$2*garnet!H$1</f>
        <v>0.67084341886913856</v>
      </c>
      <c r="V83" s="28">
        <f>I83/'[1]at-wt-ox'!G$2*garnet!I$1</f>
        <v>0.19079802701442028</v>
      </c>
      <c r="W83" s="28">
        <f>J83/'[1]at-wt-ox'!H$2*garnet!J$1</f>
        <v>0.12964224446925141</v>
      </c>
      <c r="X83" s="28">
        <f>K83/'[1]at-wt-ox'!I$2*garnet!K$1</f>
        <v>9.5927237413991149E-4</v>
      </c>
      <c r="Y83" s="28">
        <f>L83/'[1]at-wt-ox'!J$2*garnet!L$1</f>
        <v>9.8241548181918145E-3</v>
      </c>
      <c r="Z83" s="28">
        <f>M83/'[1]at-wt-ox'!K$2*garnet!M$1</f>
        <v>0</v>
      </c>
      <c r="AA83" s="28">
        <f>SUM(P83:Z83)</f>
        <v>2.6396668847689422</v>
      </c>
      <c r="AB83" s="28">
        <f>O83/AA83</f>
        <v>4.5460281633416768</v>
      </c>
      <c r="AC83" s="28">
        <f>P83*$AB83*AC$1</f>
        <v>2.971200895648741</v>
      </c>
      <c r="AD83" s="28">
        <f>Q83*$AB83*AD$1</f>
        <v>0</v>
      </c>
      <c r="AE83" s="28">
        <f>R83*$AB83*AE$1</f>
        <v>0</v>
      </c>
      <c r="AF83" s="28">
        <f>S83*$AB83*AF$1</f>
        <v>0</v>
      </c>
      <c r="AG83" s="28">
        <f>T83*$AB83*AG$1</f>
        <v>1.5021728707836854</v>
      </c>
      <c r="AH83" s="28">
        <f>U83*$AB83*AH$1</f>
        <v>2.0331153835810141</v>
      </c>
      <c r="AI83" s="28">
        <f>V83*$AB83*AI$1</f>
        <v>0.86737320431758069</v>
      </c>
      <c r="AJ83" s="28">
        <f>W83*$AB83*AJ$1</f>
        <v>0.58935729451604357</v>
      </c>
      <c r="AK83" s="28">
        <f>X83*$AB83*AK$1</f>
        <v>2.9072528194371144E-3</v>
      </c>
      <c r="AL83" s="28">
        <f>Y83*$AB83*AL$1</f>
        <v>4.4660884484528818E-2</v>
      </c>
      <c r="AM83" s="28">
        <f>Z83*$AB83*AM$1</f>
        <v>0</v>
      </c>
      <c r="AN83" s="28">
        <f>SUM(AC83:AM83)</f>
        <v>8.0107877861510293</v>
      </c>
      <c r="AO83" s="28">
        <f>AN83*24/8-24</f>
        <v>3.2363358453089575E-2</v>
      </c>
      <c r="AP83" s="28">
        <f>AG83-AO83</f>
        <v>1.4698095123305959</v>
      </c>
      <c r="AQ83" s="28">
        <f>AC83/$AN83*8</f>
        <v>2.9671997061615576</v>
      </c>
      <c r="AR83" s="28">
        <f>AD83/$AN83*8</f>
        <v>0</v>
      </c>
      <c r="AS83" s="28">
        <f>AE83/$AN83*8</f>
        <v>0</v>
      </c>
      <c r="AT83" s="28">
        <f>AF83/$AN83*8</f>
        <v>0</v>
      </c>
      <c r="AU83" s="28">
        <f>AG83/$AN83*8</f>
        <v>1.5001499586651161</v>
      </c>
      <c r="AV83" s="28">
        <f>AH83/$AN83*8</f>
        <v>2.0303774738318183</v>
      </c>
      <c r="AW83" s="28">
        <f>AI83/$AN83*8</f>
        <v>0.86620514982767305</v>
      </c>
      <c r="AX83" s="28">
        <f>AJ83/$AN83*8</f>
        <v>0.58856363219099983</v>
      </c>
      <c r="AY83" s="28">
        <f>AK83/$AN83*8</f>
        <v>2.9033377460959777E-3</v>
      </c>
      <c r="AZ83" s="28">
        <f>AL83/$AN83*8</f>
        <v>4.4600741576740419E-2</v>
      </c>
      <c r="BA83" s="28">
        <f>AM83/$AN83*8</f>
        <v>0</v>
      </c>
      <c r="BB83" s="29">
        <f>AQ83</f>
        <v>2.9671997061615576</v>
      </c>
      <c r="BC83" s="29">
        <f>IF(3-BB83&gt;AV83,AV83,3-BB83)</f>
        <v>3.2800293838442407E-2</v>
      </c>
      <c r="BD83" s="28">
        <f>SUM(BB83:BC83)</f>
        <v>3</v>
      </c>
      <c r="BE83" s="28">
        <f>AV83-BC83</f>
        <v>1.9975771799933759</v>
      </c>
      <c r="BF83" s="28">
        <f>AY83</f>
        <v>2.9033377460959777E-3</v>
      </c>
      <c r="BG83" s="28">
        <f>IF(2-(BE83+AY83+AT83)&gt;AO83,AO83,2-(BE83+AY83+AT83))</f>
        <v>-4.8051773947177523E-4</v>
      </c>
      <c r="BH83" s="28">
        <f>AT83</f>
        <v>0</v>
      </c>
      <c r="BI83" s="28">
        <f>SUM(BE83:BH83)</f>
        <v>2</v>
      </c>
      <c r="BJ83" s="28">
        <f>AI83/AN83*8</f>
        <v>0.86620514982767305</v>
      </c>
      <c r="BK83" s="28">
        <f>AJ83/AN83*8</f>
        <v>0.58856363219099983</v>
      </c>
      <c r="BL83" s="28">
        <f>AL83/AN83*8</f>
        <v>4.4600741576740419E-2</v>
      </c>
      <c r="BM83" s="28">
        <f>AP83/AN83*8</f>
        <v>1.4678301825661522</v>
      </c>
      <c r="BN83" s="28">
        <f>AO83-BG83</f>
        <v>3.284387619256135E-2</v>
      </c>
      <c r="BO83" s="28">
        <f>AE83/AN83*8</f>
        <v>0</v>
      </c>
      <c r="BP83" s="28">
        <f>AD83/AN83*8</f>
        <v>0</v>
      </c>
      <c r="BQ83" s="28">
        <f>SUM(BJ83:BP83)</f>
        <v>3.0000435823541269</v>
      </c>
      <c r="BR83" s="27"/>
      <c r="BS83" s="29">
        <f>BJ83/(BJ83+BM83+BK83+BL83)*100</f>
        <v>29.192681167666162</v>
      </c>
      <c r="BT83" s="29">
        <f>BM83/(BJ83+BM83+BK83+BL83)*100</f>
        <v>49.468533564428306</v>
      </c>
      <c r="BU83" s="29">
        <f>BL83/(BJ83+BM83+BK83+BL83)*100</f>
        <v>1.5031257075189224</v>
      </c>
      <c r="BV83" s="28">
        <f>BK83/(BK83+BL83+BJ83+BM83)*100</f>
        <v>19.835659560386603</v>
      </c>
      <c r="BW83" s="28">
        <f>BT83+BU83</f>
        <v>50.971659271947232</v>
      </c>
      <c r="BX83" s="30">
        <f>BN83/BE83*BV83</f>
        <v>0.32613505666964709</v>
      </c>
      <c r="BY83" s="27" t="s">
        <v>107</v>
      </c>
    </row>
    <row r="84" spans="1:77">
      <c r="A84" s="27">
        <v>78</v>
      </c>
      <c r="B84" s="27" t="s">
        <v>92</v>
      </c>
      <c r="C84" s="31">
        <v>38.44</v>
      </c>
      <c r="D84" s="31">
        <v>0</v>
      </c>
      <c r="E84" s="31">
        <v>0</v>
      </c>
      <c r="F84" s="31">
        <v>0.12740000000000001</v>
      </c>
      <c r="G84" s="31">
        <v>23.67</v>
      </c>
      <c r="H84" s="31">
        <v>21.84</v>
      </c>
      <c r="I84" s="31">
        <v>3.03</v>
      </c>
      <c r="J84" s="31">
        <v>12.38</v>
      </c>
      <c r="K84" s="31">
        <v>0</v>
      </c>
      <c r="L84" s="31">
        <v>1.32</v>
      </c>
      <c r="M84" s="31">
        <v>0</v>
      </c>
      <c r="N84" s="28">
        <f>SUM(C84:M84)</f>
        <v>100.80739999999999</v>
      </c>
      <c r="O84" s="27">
        <v>12</v>
      </c>
      <c r="P84" s="28">
        <f>C84/'[1]at-wt-ox'!A$2*garnet!C$1</f>
        <v>1.2795355858352349</v>
      </c>
      <c r="Q84" s="28">
        <f>D84/'[1]at-wt-ox'!B$2*garnet!D$1</f>
        <v>0</v>
      </c>
      <c r="R84" s="28">
        <f>E84/'[1]at-wt-ox'!C$2*garnet!E$1</f>
        <v>0</v>
      </c>
      <c r="S84" s="28">
        <f>F84/'[1]at-wt-ox'!D$2*garnet!F$1</f>
        <v>3.1903518151699482E-3</v>
      </c>
      <c r="T84" s="28">
        <f>G84/'[1]at-wt-ox'!E$2*garnet!G$1</f>
        <v>0.32946200399752806</v>
      </c>
      <c r="U84" s="28">
        <f>H84/'[1]at-wt-ox'!F$2*garnet!H$1</f>
        <v>0.64259738017991164</v>
      </c>
      <c r="V84" s="28">
        <f>I84/'[1]at-wt-ox'!G$2*garnet!I$1</f>
        <v>7.5177896209843081E-2</v>
      </c>
      <c r="W84" s="28">
        <f>J84/'[1]at-wt-ox'!H$2*garnet!J$1</f>
        <v>0.22076629800953682</v>
      </c>
      <c r="X84" s="28">
        <f>K84/'[1]at-wt-ox'!I$2*garnet!K$1</f>
        <v>0</v>
      </c>
      <c r="Y84" s="28">
        <f>L84/'[1]at-wt-ox'!J$2*garnet!L$1</f>
        <v>1.8607955746897969E-2</v>
      </c>
      <c r="Z84" s="28">
        <f>M84/'[1]at-wt-ox'!K$2*garnet!M$1</f>
        <v>0</v>
      </c>
      <c r="AA84" s="28">
        <f>SUM(P84:Z84)</f>
        <v>2.5693374717941224</v>
      </c>
      <c r="AB84" s="28">
        <f>O84/AA84</f>
        <v>4.6704647138550524</v>
      </c>
      <c r="AC84" s="28">
        <f>P84*$AB84*AC$1</f>
        <v>2.9880129018826587</v>
      </c>
      <c r="AD84" s="28">
        <f>Q84*$AB84*AD$1</f>
        <v>0</v>
      </c>
      <c r="AE84" s="28">
        <f>R84*$AB84*AE$1</f>
        <v>0</v>
      </c>
      <c r="AF84" s="28">
        <f>S84*$AB84*AF$1</f>
        <v>7.4502127887673296E-3</v>
      </c>
      <c r="AG84" s="28">
        <f>T84*$AB84*AG$1</f>
        <v>1.538740664226427</v>
      </c>
      <c r="AH84" s="28">
        <f>U84*$AB84*AH$1</f>
        <v>2.0008189262306515</v>
      </c>
      <c r="AI84" s="28">
        <f>V84*$AB84*AI$1</f>
        <v>0.3511157115099296</v>
      </c>
      <c r="AJ84" s="28">
        <f>W84*$AB84*AJ$1</f>
        <v>1.0310812048619507</v>
      </c>
      <c r="AK84" s="28">
        <f>X84*$AB84*AK$1</f>
        <v>0</v>
      </c>
      <c r="AL84" s="28">
        <f>Y84*$AB84*AL$1</f>
        <v>8.6907800712863303E-2</v>
      </c>
      <c r="AM84" s="28">
        <f>Z84*$AB84*AM$1</f>
        <v>0</v>
      </c>
      <c r="AN84" s="28">
        <f>SUM(AC84:AM84)</f>
        <v>8.0041274222132479</v>
      </c>
      <c r="AO84" s="28">
        <f>AN84*24/8-24</f>
        <v>1.2382266639743733E-2</v>
      </c>
      <c r="AP84" s="28">
        <f>AG84-AO84</f>
        <v>1.5263583975866832</v>
      </c>
      <c r="AQ84" s="28">
        <f>AC84/$AN84*8</f>
        <v>2.9864720979731061</v>
      </c>
      <c r="AR84" s="28">
        <f>AD84/$AN84*8</f>
        <v>0</v>
      </c>
      <c r="AS84" s="28">
        <f>AE84/$AN84*8</f>
        <v>0</v>
      </c>
      <c r="AT84" s="28">
        <f>AF84/$AN84*8</f>
        <v>7.4463709991335909E-3</v>
      </c>
      <c r="AU84" s="28">
        <f>AG84/$AN84*8</f>
        <v>1.5379471945497285</v>
      </c>
      <c r="AV84" s="28">
        <f>AH84/$AN84*8</f>
        <v>1.999787180476843</v>
      </c>
      <c r="AW84" s="28">
        <f>AI84/$AN84*8</f>
        <v>0.35093465457384376</v>
      </c>
      <c r="AX84" s="28">
        <f>AJ84/$AN84*8</f>
        <v>1.0305495157415603</v>
      </c>
      <c r="AY84" s="28">
        <f>AK84/$AN84*8</f>
        <v>0</v>
      </c>
      <c r="AZ84" s="28">
        <f>AL84/$AN84*8</f>
        <v>8.6862985685784738E-2</v>
      </c>
      <c r="BA84" s="28">
        <f>AM84/$AN84*8</f>
        <v>0</v>
      </c>
      <c r="BB84" s="29">
        <f>AQ84</f>
        <v>2.9864720979731061</v>
      </c>
      <c r="BC84" s="29">
        <f>IF(3-BB84&gt;AV84,AV84,3-BB84)</f>
        <v>1.3527902026893912E-2</v>
      </c>
      <c r="BD84" s="28">
        <f>SUM(BB84:BC84)</f>
        <v>3</v>
      </c>
      <c r="BE84" s="28">
        <f>AV84-BC84</f>
        <v>1.9862592784499491</v>
      </c>
      <c r="BF84" s="28">
        <f>AY84</f>
        <v>0</v>
      </c>
      <c r="BG84" s="28">
        <f>IF(2-(BE84+AY84+AT84)&gt;AO84,AO84,2-(BE84+AY84+AT84))</f>
        <v>6.2943505509172049E-3</v>
      </c>
      <c r="BH84" s="28">
        <f>AT84</f>
        <v>7.4463709991335909E-3</v>
      </c>
      <c r="BI84" s="28">
        <f>SUM(BE84:BH84)</f>
        <v>2</v>
      </c>
      <c r="BJ84" s="28">
        <f>AI84/AN84*8</f>
        <v>0.35093465457384376</v>
      </c>
      <c r="BK84" s="28">
        <f>AJ84/AN84*8</f>
        <v>1.0305495157415603</v>
      </c>
      <c r="BL84" s="28">
        <f>AL84/AN84*8</f>
        <v>8.6862985685784738E-2</v>
      </c>
      <c r="BM84" s="28">
        <f>AP84/AN84*8</f>
        <v>1.525571312971052</v>
      </c>
      <c r="BN84" s="28">
        <f>AO84-BG84</f>
        <v>6.0879160888265282E-3</v>
      </c>
      <c r="BO84" s="28">
        <f>AE84/AN84*8</f>
        <v>0</v>
      </c>
      <c r="BP84" s="28">
        <f>AD84/AN84*8</f>
        <v>0</v>
      </c>
      <c r="BQ84" s="28">
        <f>SUM(BJ84:BP84)</f>
        <v>3.000006385061067</v>
      </c>
      <c r="BR84" s="27"/>
      <c r="BS84" s="29">
        <f>BJ84/(BJ84+BM84+BK84+BL84)*100</f>
        <v>11.721583543800158</v>
      </c>
      <c r="BT84" s="29">
        <f>BM84/(BJ84+BM84+BK84+BL84)*100</f>
        <v>50.955673268375733</v>
      </c>
      <c r="BU84" s="29">
        <f>BL84/(BJ84+BM84+BK84+BL84)*100</f>
        <v>2.9013143339071381</v>
      </c>
      <c r="BV84" s="28">
        <f>BK84/(BK84+BL84+BJ84+BM84)*100</f>
        <v>34.421428853916971</v>
      </c>
      <c r="BW84" s="28">
        <f>BT84+BU84</f>
        <v>53.856987602282871</v>
      </c>
      <c r="BX84" s="30">
        <f>BN84/BE84*BV84</f>
        <v>0.10550222359877036</v>
      </c>
      <c r="BY84" s="27"/>
    </row>
    <row r="85" spans="1:77">
      <c r="A85" s="27">
        <v>79</v>
      </c>
      <c r="B85" s="27" t="s">
        <v>93</v>
      </c>
      <c r="C85" s="31">
        <v>38.270000000000003</v>
      </c>
      <c r="D85" s="31">
        <v>6.83E-2</v>
      </c>
      <c r="E85" s="31">
        <v>0</v>
      </c>
      <c r="F85" s="31">
        <v>0</v>
      </c>
      <c r="G85" s="31">
        <v>24</v>
      </c>
      <c r="H85" s="31">
        <v>21.79</v>
      </c>
      <c r="I85" s="31">
        <v>3.4</v>
      </c>
      <c r="J85" s="31">
        <v>11.99</v>
      </c>
      <c r="K85" s="31">
        <v>0</v>
      </c>
      <c r="L85" s="31">
        <v>0.85870000000000002</v>
      </c>
      <c r="M85" s="31">
        <v>0</v>
      </c>
      <c r="N85" s="28">
        <f>SUM(C85:M85)</f>
        <v>100.377</v>
      </c>
      <c r="O85" s="27">
        <v>12</v>
      </c>
      <c r="P85" s="28">
        <f>C85/'[1]at-wt-ox'!A$2*garnet!C$1</f>
        <v>1.2738768696647877</v>
      </c>
      <c r="Q85" s="28">
        <f>D85/'[1]at-wt-ox'!B$2*garnet!D$1</f>
        <v>1.1019872234020137E-3</v>
      </c>
      <c r="R85" s="28">
        <f>E85/'[1]at-wt-ox'!C$2*garnet!E$1</f>
        <v>0</v>
      </c>
      <c r="S85" s="28">
        <f>F85/'[1]at-wt-ox'!D$2*garnet!F$1</f>
        <v>0</v>
      </c>
      <c r="T85" s="28">
        <f>G85/'[1]at-wt-ox'!E$2*garnet!G$1</f>
        <v>0.33405526387582057</v>
      </c>
      <c r="U85" s="28">
        <f>H85/'[1]at-wt-ox'!F$2*garnet!H$1</f>
        <v>0.64112623233151433</v>
      </c>
      <c r="V85" s="28">
        <f>I85/'[1]at-wt-ox'!G$2*garnet!I$1</f>
        <v>8.4358035350979049E-2</v>
      </c>
      <c r="W85" s="28">
        <f>J85/'[1]at-wt-ox'!H$2*garnet!J$1</f>
        <v>0.21381162464736239</v>
      </c>
      <c r="X85" s="28">
        <f>K85/'[1]at-wt-ox'!I$2*garnet!K$1</f>
        <v>0</v>
      </c>
      <c r="Y85" s="28">
        <f>L85/'[1]at-wt-ox'!J$2*garnet!L$1</f>
        <v>1.2105039090804005E-2</v>
      </c>
      <c r="Z85" s="28">
        <f>M85/'[1]at-wt-ox'!K$2*garnet!M$1</f>
        <v>0</v>
      </c>
      <c r="AA85" s="28">
        <f>SUM(P85:Z85)</f>
        <v>2.5604350521846699</v>
      </c>
      <c r="AB85" s="28">
        <f>O85/AA85</f>
        <v>4.6867035310116929</v>
      </c>
      <c r="AC85" s="28">
        <f>P85*$AB85*AC$1</f>
        <v>2.9851416115660414</v>
      </c>
      <c r="AD85" s="28">
        <f>Q85*$AB85*AD$1</f>
        <v>1.0329374822095979E-2</v>
      </c>
      <c r="AE85" s="28">
        <f>R85*$AB85*AE$1</f>
        <v>0</v>
      </c>
      <c r="AF85" s="28">
        <f>S85*$AB85*AF$1</f>
        <v>0</v>
      </c>
      <c r="AG85" s="28">
        <f>T85*$AB85*AG$1</f>
        <v>1.565617984759851</v>
      </c>
      <c r="AH85" s="28">
        <f>U85*$AB85*AH$1</f>
        <v>2.0031790512615539</v>
      </c>
      <c r="AI85" s="28">
        <f>V85*$AB85*AI$1</f>
        <v>0.39536110214864273</v>
      </c>
      <c r="AJ85" s="28">
        <f>W85*$AB85*AJ$1</f>
        <v>1.00207169620614</v>
      </c>
      <c r="AK85" s="28">
        <f>X85*$AB85*AK$1</f>
        <v>0</v>
      </c>
      <c r="AL85" s="28">
        <f>Y85*$AB85*AL$1</f>
        <v>5.6732729449905699E-2</v>
      </c>
      <c r="AM85" s="28">
        <f>Z85*$AB85*AM$1</f>
        <v>0</v>
      </c>
      <c r="AN85" s="28">
        <f>SUM(AC85:AM85)</f>
        <v>8.0184335502142314</v>
      </c>
      <c r="AO85" s="28">
        <f>AN85*24/8-24</f>
        <v>5.5300650642692517E-2</v>
      </c>
      <c r="AP85" s="28">
        <f>AG85-AO85</f>
        <v>1.5103173341171585</v>
      </c>
      <c r="AQ85" s="28">
        <f>AC85/$AN85*8</f>
        <v>2.9782790794456719</v>
      </c>
      <c r="AR85" s="28">
        <f>AD85/$AN85*8</f>
        <v>1.0305628656679463E-2</v>
      </c>
      <c r="AS85" s="28">
        <f>AE85/$AN85*8</f>
        <v>0</v>
      </c>
      <c r="AT85" s="28">
        <f>AF85/$AN85*8</f>
        <v>0</v>
      </c>
      <c r="AU85" s="28">
        <f>AG85/$AN85*8</f>
        <v>1.5620187907829173</v>
      </c>
      <c r="AV85" s="28">
        <f>AH85/$AN85*8</f>
        <v>1.9985739496044428</v>
      </c>
      <c r="AW85" s="28">
        <f>AI85/$AN85*8</f>
        <v>0.39445220782613305</v>
      </c>
      <c r="AX85" s="28">
        <f>AJ85/$AN85*8</f>
        <v>0.9997680369172528</v>
      </c>
      <c r="AY85" s="28">
        <f>AK85/$AN85*8</f>
        <v>0</v>
      </c>
      <c r="AZ85" s="28">
        <f>AL85/$AN85*8</f>
        <v>5.6602306766902068E-2</v>
      </c>
      <c r="BA85" s="28">
        <f>AM85/$AN85*8</f>
        <v>0</v>
      </c>
      <c r="BB85" s="29">
        <f>AQ85</f>
        <v>2.9782790794456719</v>
      </c>
      <c r="BC85" s="29">
        <f>IF(3-BB85&gt;AV85,AV85,3-BB85)</f>
        <v>2.172092055432806E-2</v>
      </c>
      <c r="BD85" s="28">
        <f>SUM(BB85:BC85)</f>
        <v>3</v>
      </c>
      <c r="BE85" s="28">
        <f>AV85-BC85</f>
        <v>1.9768530290501147</v>
      </c>
      <c r="BF85" s="28">
        <f>AY85</f>
        <v>0</v>
      </c>
      <c r="BG85" s="28">
        <f>IF(2-(BE85+AY85+AT85)&gt;AO85,AO85,2-(BE85+AY85+AT85))</f>
        <v>2.314697094988527E-2</v>
      </c>
      <c r="BH85" s="28">
        <f>AT85</f>
        <v>0</v>
      </c>
      <c r="BI85" s="28">
        <f>SUM(BE85:BH85)</f>
        <v>2</v>
      </c>
      <c r="BJ85" s="28">
        <f>AI85/AN85*8</f>
        <v>0.39445220782613305</v>
      </c>
      <c r="BK85" s="28">
        <f>AJ85/AN85*8</f>
        <v>0.9997680369172528</v>
      </c>
      <c r="BL85" s="28">
        <f>AL85/AN85*8</f>
        <v>5.6602306766902068E-2</v>
      </c>
      <c r="BM85" s="28">
        <f>AP85/AN85*8</f>
        <v>1.5068452706220226</v>
      </c>
      <c r="BN85" s="28">
        <f>AO85-BG85</f>
        <v>3.2153679692807247E-2</v>
      </c>
      <c r="BO85" s="28">
        <f>AE85/AN85*8</f>
        <v>0</v>
      </c>
      <c r="BP85" s="28">
        <f>AD85/AN85*8</f>
        <v>1.0305628656679463E-2</v>
      </c>
      <c r="BQ85" s="28">
        <f>SUM(BJ85:BP85)</f>
        <v>3.0001271304817969</v>
      </c>
      <c r="BR85" s="27"/>
      <c r="BS85" s="29">
        <f>BJ85/(BJ85+BM85+BK85+BL85)*100</f>
        <v>13.336595978575966</v>
      </c>
      <c r="BT85" s="29">
        <f>BM85/(BJ85+BM85+BK85+BL85)*100</f>
        <v>50.947075913875715</v>
      </c>
      <c r="BU85" s="29">
        <f>BL85/(BJ85+BM85+BK85+BL85)*100</f>
        <v>1.9137479315068935</v>
      </c>
      <c r="BV85" s="28">
        <f>BK85/(BK85+BL85+BJ85+BM85)*100</f>
        <v>33.802580176041438</v>
      </c>
      <c r="BW85" s="28">
        <f>BT85+BU85</f>
        <v>52.860823845382605</v>
      </c>
      <c r="BX85" s="30">
        <f>BN85/BE85*BV85</f>
        <v>0.54980179092682524</v>
      </c>
      <c r="BY85" s="27"/>
    </row>
    <row r="86" spans="1:77">
      <c r="A86" s="27">
        <v>80</v>
      </c>
      <c r="B86" s="27" t="s">
        <v>94</v>
      </c>
      <c r="C86" s="31">
        <v>38.979999999999997</v>
      </c>
      <c r="D86" s="31">
        <v>0</v>
      </c>
      <c r="E86" s="31">
        <v>0</v>
      </c>
      <c r="F86" s="31">
        <v>0</v>
      </c>
      <c r="G86" s="31">
        <v>25.05</v>
      </c>
      <c r="H86" s="31">
        <v>22.24</v>
      </c>
      <c r="I86" s="31">
        <v>7.5</v>
      </c>
      <c r="J86" s="31">
        <v>6.68</v>
      </c>
      <c r="K86" s="31">
        <v>0</v>
      </c>
      <c r="L86" s="31">
        <v>0.5121</v>
      </c>
      <c r="M86" s="31">
        <v>0</v>
      </c>
      <c r="N86" s="28">
        <f>SUM(C86:M86)</f>
        <v>100.96209999999999</v>
      </c>
      <c r="O86" s="27">
        <v>12</v>
      </c>
      <c r="P86" s="28">
        <f>C86/'[1]at-wt-ox'!A$2*garnet!C$1</f>
        <v>1.2975103313178318</v>
      </c>
      <c r="Q86" s="28">
        <f>D86/'[1]at-wt-ox'!B$2*garnet!D$1</f>
        <v>0</v>
      </c>
      <c r="R86" s="28">
        <f>E86/'[1]at-wt-ox'!C$2*garnet!E$1</f>
        <v>0</v>
      </c>
      <c r="S86" s="28">
        <f>F86/'[1]at-wt-ox'!D$2*garnet!F$1</f>
        <v>0</v>
      </c>
      <c r="T86" s="28">
        <f>G86/'[1]at-wt-ox'!E$2*garnet!G$1</f>
        <v>0.34867018167038771</v>
      </c>
      <c r="U86" s="28">
        <f>H86/'[1]at-wt-ox'!F$2*garnet!H$1</f>
        <v>0.6543665629670895</v>
      </c>
      <c r="V86" s="28">
        <f>I86/'[1]at-wt-ox'!G$2*garnet!I$1</f>
        <v>0.18608390150951259</v>
      </c>
      <c r="W86" s="28">
        <f>J86/'[1]at-wt-ox'!H$2*garnet!J$1</f>
        <v>0.11912107194698754</v>
      </c>
      <c r="X86" s="28">
        <f>K86/'[1]at-wt-ox'!I$2*garnet!K$1</f>
        <v>0</v>
      </c>
      <c r="Y86" s="28">
        <f>L86/'[1]at-wt-ox'!J$2*garnet!L$1</f>
        <v>7.2190410136260992E-3</v>
      </c>
      <c r="Z86" s="28">
        <f>M86/'[1]at-wt-ox'!K$2*garnet!M$1</f>
        <v>0</v>
      </c>
      <c r="AA86" s="28">
        <f>SUM(P86:Z86)</f>
        <v>2.6129710904254355</v>
      </c>
      <c r="AB86" s="28">
        <f>O86/AA86</f>
        <v>4.5924733128395223</v>
      </c>
      <c r="AC86" s="28">
        <f>P86*$AB86*AC$1</f>
        <v>2.9793907848553545</v>
      </c>
      <c r="AD86" s="28">
        <f>Q86*$AB86*AD$1</f>
        <v>0</v>
      </c>
      <c r="AE86" s="28">
        <f>R86*$AB86*AE$1</f>
        <v>0</v>
      </c>
      <c r="AF86" s="28">
        <f>S86*$AB86*AF$1</f>
        <v>0</v>
      </c>
      <c r="AG86" s="28">
        <f>T86*$AB86*AG$1</f>
        <v>1.6012585043041636</v>
      </c>
      <c r="AH86" s="28">
        <f>U86*$AB86*AH$1</f>
        <v>2.0034406514939209</v>
      </c>
      <c r="AI86" s="28">
        <f>V86*$AB86*AI$1</f>
        <v>0.85458535163149474</v>
      </c>
      <c r="AJ86" s="28">
        <f>W86*$AB86*AJ$1</f>
        <v>0.54706034391337699</v>
      </c>
      <c r="AK86" s="28">
        <f>X86*$AB86*AK$1</f>
        <v>0</v>
      </c>
      <c r="AL86" s="28">
        <f>Y86*$AB86*AL$1</f>
        <v>3.3153253199371832E-2</v>
      </c>
      <c r="AM86" s="28">
        <f>Z86*$AB86*AM$1</f>
        <v>0</v>
      </c>
      <c r="AN86" s="28">
        <f>SUM(AC86:AM86)</f>
        <v>8.0188888893976813</v>
      </c>
      <c r="AO86" s="28">
        <f>AN86*24/8-24</f>
        <v>5.6666668193045666E-2</v>
      </c>
      <c r="AP86" s="28">
        <f>AG86-AO86</f>
        <v>1.5445918361111179</v>
      </c>
      <c r="AQ86" s="28">
        <f>AC86/$AN86*8</f>
        <v>2.972372682499302</v>
      </c>
      <c r="AR86" s="28">
        <f>AD86/$AN86*8</f>
        <v>0</v>
      </c>
      <c r="AS86" s="28">
        <f>AE86/$AN86*8</f>
        <v>0</v>
      </c>
      <c r="AT86" s="28">
        <f>AF86/$AN86*8</f>
        <v>0</v>
      </c>
      <c r="AU86" s="28">
        <f>AG86/$AN86*8</f>
        <v>1.5974866606981388</v>
      </c>
      <c r="AV86" s="28">
        <f>AH86/$AN86*8</f>
        <v>1.998721447948038</v>
      </c>
      <c r="AW86" s="28">
        <f>AI86/$AN86*8</f>
        <v>0.85257233356745987</v>
      </c>
      <c r="AX86" s="28">
        <f>AJ86/$AN86*8</f>
        <v>0.54577171621538012</v>
      </c>
      <c r="AY86" s="28">
        <f>AK86/$AN86*8</f>
        <v>0</v>
      </c>
      <c r="AZ86" s="28">
        <f>AL86/$AN86*8</f>
        <v>3.3075159071682368E-2</v>
      </c>
      <c r="BA86" s="28">
        <f>AM86/$AN86*8</f>
        <v>0</v>
      </c>
      <c r="BB86" s="29">
        <f>AQ86</f>
        <v>2.972372682499302</v>
      </c>
      <c r="BC86" s="29">
        <f>IF(3-BB86&gt;AV86,AV86,3-BB86)</f>
        <v>2.7627317500698023E-2</v>
      </c>
      <c r="BD86" s="28">
        <f>SUM(BB86:BC86)</f>
        <v>3</v>
      </c>
      <c r="BE86" s="28">
        <f>AV86-BC86</f>
        <v>1.9710941304473399</v>
      </c>
      <c r="BF86" s="28">
        <f>AY86</f>
        <v>0</v>
      </c>
      <c r="BG86" s="28">
        <f>IF(2-(BE86+AY86+AT86)&gt;AO86,AO86,2-(BE86+AY86+AT86))</f>
        <v>2.8905869552660057E-2</v>
      </c>
      <c r="BH86" s="28">
        <f>AT86</f>
        <v>0</v>
      </c>
      <c r="BI86" s="28">
        <f>SUM(BE86:BH86)</f>
        <v>2</v>
      </c>
      <c r="BJ86" s="28">
        <f>AI86/AN86*8</f>
        <v>0.85257233356745987</v>
      </c>
      <c r="BK86" s="28">
        <f>AJ86/AN86*8</f>
        <v>0.54577171621538012</v>
      </c>
      <c r="BL86" s="28">
        <f>AL86/AN86*8</f>
        <v>3.3075159071682368E-2</v>
      </c>
      <c r="BM86" s="28">
        <f>AP86/AN86*8</f>
        <v>1.5409534736447867</v>
      </c>
      <c r="BN86" s="28">
        <f>AO86-BG86</f>
        <v>2.7760798640385609E-2</v>
      </c>
      <c r="BO86" s="28">
        <f>AE86/AN86*8</f>
        <v>0</v>
      </c>
      <c r="BP86" s="28">
        <f>AD86/AN86*8</f>
        <v>0</v>
      </c>
      <c r="BQ86" s="28">
        <f>SUM(BJ86:BP86)</f>
        <v>3.0001334811396947</v>
      </c>
      <c r="BR86" s="27"/>
      <c r="BS86" s="29">
        <f>BJ86/(BJ86+BM86+BK86+BL86)*100</f>
        <v>28.683224636911191</v>
      </c>
      <c r="BT86" s="29">
        <f>BM86/(BJ86+BM86+BK86+BL86)*100</f>
        <v>51.842539218503426</v>
      </c>
      <c r="BU86" s="29">
        <f>BL86/(BJ86+BM86+BK86+BL86)*100</f>
        <v>1.1127527603258431</v>
      </c>
      <c r="BV86" s="28">
        <f>BK86/(BK86+BL86+BJ86+BM86)*100</f>
        <v>18.361483384259536</v>
      </c>
      <c r="BW86" s="28">
        <f>BT86+BU86</f>
        <v>52.955291978829266</v>
      </c>
      <c r="BX86" s="30">
        <f>BN86/BE86*BV86</f>
        <v>0.25860228341988517</v>
      </c>
      <c r="BY86" s="27"/>
    </row>
    <row r="87" spans="1:77">
      <c r="A87" s="27">
        <v>81</v>
      </c>
      <c r="B87" s="27" t="s">
        <v>95</v>
      </c>
      <c r="C87" s="31">
        <v>38.81</v>
      </c>
      <c r="D87" s="31">
        <v>0</v>
      </c>
      <c r="E87" s="31">
        <v>0</v>
      </c>
      <c r="F87" s="31">
        <v>0</v>
      </c>
      <c r="G87" s="31">
        <v>25.46</v>
      </c>
      <c r="H87" s="31">
        <v>22.11</v>
      </c>
      <c r="I87" s="31">
        <v>8.0299999999999994</v>
      </c>
      <c r="J87" s="31">
        <v>5.0199999999999996</v>
      </c>
      <c r="K87" s="31">
        <v>0</v>
      </c>
      <c r="L87" s="31">
        <v>0.93540000000000001</v>
      </c>
      <c r="M87" s="31">
        <v>0</v>
      </c>
      <c r="N87" s="28">
        <f>SUM(C87:M87)</f>
        <v>100.36540000000001</v>
      </c>
      <c r="O87" s="27">
        <v>12</v>
      </c>
      <c r="P87" s="28">
        <f>C87/'[1]at-wt-ox'!A$2*garnet!C$1</f>
        <v>1.2918516151473847</v>
      </c>
      <c r="Q87" s="28">
        <f>D87/'[1]at-wt-ox'!B$2*garnet!D$1</f>
        <v>0</v>
      </c>
      <c r="R87" s="28">
        <f>E87/'[1]at-wt-ox'!C$2*garnet!E$1</f>
        <v>0</v>
      </c>
      <c r="S87" s="28">
        <f>F87/'[1]at-wt-ox'!D$2*garnet!F$1</f>
        <v>0</v>
      </c>
      <c r="T87" s="28">
        <f>G87/'[1]at-wt-ox'!E$2*garnet!G$1</f>
        <v>0.354376959094933</v>
      </c>
      <c r="U87" s="28">
        <f>H87/'[1]at-wt-ox'!F$2*garnet!H$1</f>
        <v>0.65054157856125672</v>
      </c>
      <c r="V87" s="28">
        <f>I87/'[1]at-wt-ox'!G$2*garnet!I$1</f>
        <v>0.19923383054951815</v>
      </c>
      <c r="W87" s="28">
        <f>J87/'[1]at-wt-ox'!H$2*garnet!J$1</f>
        <v>8.9519128918245122E-2</v>
      </c>
      <c r="X87" s="28">
        <f>K87/'[1]at-wt-ox'!I$2*garnet!K$1</f>
        <v>0</v>
      </c>
      <c r="Y87" s="28">
        <f>L87/'[1]at-wt-ox'!J$2*garnet!L$1</f>
        <v>1.3186274095188152E-2</v>
      </c>
      <c r="Z87" s="28">
        <f>M87/'[1]at-wt-ox'!K$2*garnet!M$1</f>
        <v>0</v>
      </c>
      <c r="AA87" s="28">
        <f>SUM(P87:Z87)</f>
        <v>2.5987093863665258</v>
      </c>
      <c r="AB87" s="28">
        <f>O87/AA87</f>
        <v>4.6176767833121231</v>
      </c>
      <c r="AC87" s="28">
        <f>P87*$AB87*AC$1</f>
        <v>2.9826766053751732</v>
      </c>
      <c r="AD87" s="28">
        <f>Q87*$AB87*AD$1</f>
        <v>0</v>
      </c>
      <c r="AE87" s="28">
        <f>R87*$AB87*AE$1</f>
        <v>0</v>
      </c>
      <c r="AF87" s="28">
        <f>S87*$AB87*AF$1</f>
        <v>0</v>
      </c>
      <c r="AG87" s="28">
        <f>T87*$AB87*AG$1</f>
        <v>1.6363982565534221</v>
      </c>
      <c r="AH87" s="28">
        <f>U87*$AB87*AH$1</f>
        <v>2.0026604959343564</v>
      </c>
      <c r="AI87" s="28">
        <f>V87*$AB87*AI$1</f>
        <v>0.91999743377885157</v>
      </c>
      <c r="AJ87" s="28">
        <f>W87*$AB87*AJ$1</f>
        <v>0.41337040326810537</v>
      </c>
      <c r="AK87" s="28">
        <f>X87*$AB87*AK$1</f>
        <v>0</v>
      </c>
      <c r="AL87" s="28">
        <f>Y87*$AB87*AL$1</f>
        <v>6.0889951747740402E-2</v>
      </c>
      <c r="AM87" s="28">
        <f>Z87*$AB87*AM$1</f>
        <v>0</v>
      </c>
      <c r="AN87" s="28">
        <f>SUM(AC87:AM87)</f>
        <v>8.0159931466576495</v>
      </c>
      <c r="AO87" s="28">
        <f>AN87*24/8-24</f>
        <v>4.7979439972948512E-2</v>
      </c>
      <c r="AP87" s="28">
        <f>AG87-AO87</f>
        <v>1.5884188165804736</v>
      </c>
      <c r="AQ87" s="28">
        <f>AC87/$AN87*8</f>
        <v>2.9767257040321504</v>
      </c>
      <c r="AR87" s="28">
        <f>AD87/$AN87*8</f>
        <v>0</v>
      </c>
      <c r="AS87" s="28">
        <f>AE87/$AN87*8</f>
        <v>0</v>
      </c>
      <c r="AT87" s="28">
        <f>AF87/$AN87*8</f>
        <v>0</v>
      </c>
      <c r="AU87" s="28">
        <f>AG87/$AN87*8</f>
        <v>1.6331333888285422</v>
      </c>
      <c r="AV87" s="28">
        <f>AH87/$AN87*8</f>
        <v>1.9986648783694494</v>
      </c>
      <c r="AW87" s="28">
        <f>AI87/$AN87*8</f>
        <v>0.91816189654548686</v>
      </c>
      <c r="AX87" s="28">
        <f>AJ87/$AN87*8</f>
        <v>0.41254566535198639</v>
      </c>
      <c r="AY87" s="28">
        <f>AK87/$AN87*8</f>
        <v>0</v>
      </c>
      <c r="AZ87" s="28">
        <f>AL87/$AN87*8</f>
        <v>6.0768466872384082E-2</v>
      </c>
      <c r="BA87" s="28">
        <f>AM87/$AN87*8</f>
        <v>0</v>
      </c>
      <c r="BB87" s="29">
        <f>AQ87</f>
        <v>2.9767257040321504</v>
      </c>
      <c r="BC87" s="29">
        <f>IF(3-BB87&gt;AV87,AV87,3-BB87)</f>
        <v>2.3274295967849579E-2</v>
      </c>
      <c r="BD87" s="28">
        <f>SUM(BB87:BC87)</f>
        <v>3</v>
      </c>
      <c r="BE87" s="28">
        <f>AV87-BC87</f>
        <v>1.9753905824015998</v>
      </c>
      <c r="BF87" s="28">
        <f>AY87</f>
        <v>0</v>
      </c>
      <c r="BG87" s="28">
        <f>IF(2-(BE87+AY87+AT87)&gt;AO87,AO87,2-(BE87+AY87+AT87))</f>
        <v>2.4609417598400185E-2</v>
      </c>
      <c r="BH87" s="28">
        <f>AT87</f>
        <v>0</v>
      </c>
      <c r="BI87" s="28">
        <f>SUM(BE87:BH87)</f>
        <v>2</v>
      </c>
      <c r="BJ87" s="28">
        <f>AI87/AN87*8</f>
        <v>0.91816189654548686</v>
      </c>
      <c r="BK87" s="28">
        <f>AJ87/AN87*8</f>
        <v>0.41254566535198639</v>
      </c>
      <c r="BL87" s="28">
        <f>AL87/AN87*8</f>
        <v>6.0768466872384082E-2</v>
      </c>
      <c r="BM87" s="28">
        <f>AP87/AN87*8</f>
        <v>1.5852496752622909</v>
      </c>
      <c r="BN87" s="28">
        <f>AO87-BG87</f>
        <v>2.3370022374548327E-2</v>
      </c>
      <c r="BO87" s="28">
        <f>AE87/AN87*8</f>
        <v>0</v>
      </c>
      <c r="BP87" s="28">
        <f>AD87/AN87*8</f>
        <v>0</v>
      </c>
      <c r="BQ87" s="28">
        <f>SUM(BJ87:BP87)</f>
        <v>3.0000957264066965</v>
      </c>
      <c r="BR87" s="27"/>
      <c r="BS87" s="29">
        <f>BJ87/(BJ87+BM87+BK87+BL87)*100</f>
        <v>30.844692720655551</v>
      </c>
      <c r="BT87" s="29">
        <f>BM87/(BJ87+BM87+BK87+BL87)*100</f>
        <v>53.254811926909419</v>
      </c>
      <c r="BU87" s="29">
        <f>BL87/(BJ87+BM87+BK87+BL87)*100</f>
        <v>2.0414533589732384</v>
      </c>
      <c r="BV87" s="28">
        <f>BK87/(BK87+BL87+BJ87+BM87)*100</f>
        <v>13.859041993461785</v>
      </c>
      <c r="BW87" s="28">
        <f>BT87+BU87</f>
        <v>55.296265285882654</v>
      </c>
      <c r="BX87" s="30">
        <f>BN87/BE87*BV87</f>
        <v>0.16396054753042263</v>
      </c>
      <c r="BY87" s="27"/>
    </row>
    <row r="88" spans="1:77">
      <c r="A88" s="27">
        <v>82</v>
      </c>
      <c r="B88" s="27" t="s">
        <v>96</v>
      </c>
      <c r="C88" s="31">
        <v>38.82</v>
      </c>
      <c r="D88" s="31">
        <v>0</v>
      </c>
      <c r="E88" s="31">
        <v>0</v>
      </c>
      <c r="F88" s="31">
        <v>0</v>
      </c>
      <c r="G88" s="31">
        <v>25.14</v>
      </c>
      <c r="H88" s="31">
        <v>22.17</v>
      </c>
      <c r="I88" s="31">
        <v>9.07</v>
      </c>
      <c r="J88" s="31">
        <v>4.62</v>
      </c>
      <c r="K88" s="31">
        <v>0</v>
      </c>
      <c r="L88" s="31">
        <v>0.64080000000000004</v>
      </c>
      <c r="M88" s="31">
        <v>0</v>
      </c>
      <c r="N88" s="28">
        <f>SUM(C88:M88)</f>
        <v>100.46079999999999</v>
      </c>
      <c r="O88" s="27">
        <v>12</v>
      </c>
      <c r="P88" s="28">
        <f>C88/'[1]at-wt-ox'!A$2*garnet!C$1</f>
        <v>1.2921844808044698</v>
      </c>
      <c r="Q88" s="28">
        <f>D88/'[1]at-wt-ox'!B$2*garnet!D$1</f>
        <v>0</v>
      </c>
      <c r="R88" s="28">
        <f>E88/'[1]at-wt-ox'!C$2*garnet!E$1</f>
        <v>0</v>
      </c>
      <c r="S88" s="28">
        <f>F88/'[1]at-wt-ox'!D$2*garnet!F$1</f>
        <v>0</v>
      </c>
      <c r="T88" s="28">
        <f>G88/'[1]at-wt-ox'!E$2*garnet!G$1</f>
        <v>0.34992288890992201</v>
      </c>
      <c r="U88" s="28">
        <f>H88/'[1]at-wt-ox'!F$2*garnet!H$1</f>
        <v>0.65230695597933341</v>
      </c>
      <c r="V88" s="28">
        <f>I88/'[1]at-wt-ox'!G$2*garnet!I$1</f>
        <v>0.22503746489217058</v>
      </c>
      <c r="W88" s="28">
        <f>J88/'[1]at-wt-ox'!H$2*garnet!J$1</f>
        <v>8.2386130598066237E-2</v>
      </c>
      <c r="X88" s="28">
        <f>K88/'[1]at-wt-ox'!I$2*garnet!K$1</f>
        <v>0</v>
      </c>
      <c r="Y88" s="28">
        <f>L88/'[1]at-wt-ox'!J$2*garnet!L$1</f>
        <v>9.033316698948652E-3</v>
      </c>
      <c r="Z88" s="28">
        <f>M88/'[1]at-wt-ox'!K$2*garnet!M$1</f>
        <v>0</v>
      </c>
      <c r="AA88" s="28">
        <f>SUM(P88:Z88)</f>
        <v>2.6108712378829102</v>
      </c>
      <c r="AB88" s="28">
        <f>O88/AA88</f>
        <v>4.596166913895952</v>
      </c>
      <c r="AC88" s="28">
        <f>P88*$AB88*AC$1</f>
        <v>2.9695477786616613</v>
      </c>
      <c r="AD88" s="28">
        <f>Q88*$AB88*AD$1</f>
        <v>0</v>
      </c>
      <c r="AE88" s="28">
        <f>R88*$AB88*AE$1</f>
        <v>0</v>
      </c>
      <c r="AF88" s="28">
        <f>S88*$AB88*AF$1</f>
        <v>0</v>
      </c>
      <c r="AG88" s="28">
        <f>T88*$AB88*AG$1</f>
        <v>1.6083040044226724</v>
      </c>
      <c r="AH88" s="28">
        <f>U88*$AB88*AH$1</f>
        <v>1.9987410991842636</v>
      </c>
      <c r="AI88" s="28">
        <f>V88*$AB88*AI$1</f>
        <v>1.0343097505244163</v>
      </c>
      <c r="AJ88" s="28">
        <f>W88*$AB88*AJ$1</f>
        <v>0.37866040761874298</v>
      </c>
      <c r="AK88" s="28">
        <f>X88*$AB88*AK$1</f>
        <v>0</v>
      </c>
      <c r="AL88" s="28">
        <f>Y88*$AB88*AL$1</f>
        <v>4.1518631334451592E-2</v>
      </c>
      <c r="AM88" s="28">
        <f>Z88*$AB88*AM$1</f>
        <v>0</v>
      </c>
      <c r="AN88" s="28">
        <f>SUM(AC88:AM88)</f>
        <v>8.0310816717462092</v>
      </c>
      <c r="AO88" s="28">
        <f>AN88*24/8-24</f>
        <v>9.3245015238629492E-2</v>
      </c>
      <c r="AP88" s="28">
        <f>AG88-AO88</f>
        <v>1.5150589891840429</v>
      </c>
      <c r="AQ88" s="28">
        <f>AC88/$AN88*8</f>
        <v>2.9580551163947892</v>
      </c>
      <c r="AR88" s="28">
        <f>AD88/$AN88*8</f>
        <v>0</v>
      </c>
      <c r="AS88" s="28">
        <f>AE88/$AN88*8</f>
        <v>0</v>
      </c>
      <c r="AT88" s="28">
        <f>AF88/$AN88*8</f>
        <v>0</v>
      </c>
      <c r="AU88" s="28">
        <f>AG88/$AN88*8</f>
        <v>1.6020795904300413</v>
      </c>
      <c r="AV88" s="28">
        <f>AH88/$AN88*8</f>
        <v>1.9910056262691942</v>
      </c>
      <c r="AW88" s="28">
        <f>AI88/$AN88*8</f>
        <v>1.0303067933308914</v>
      </c>
      <c r="AX88" s="28">
        <f>AJ88/$AN88*8</f>
        <v>0.37719492650748782</v>
      </c>
      <c r="AY88" s="28">
        <f>AK88/$AN88*8</f>
        <v>0</v>
      </c>
      <c r="AZ88" s="28">
        <f>AL88/$AN88*8</f>
        <v>4.1357947067595081E-2</v>
      </c>
      <c r="BA88" s="28">
        <f>AM88/$AN88*8</f>
        <v>0</v>
      </c>
      <c r="BB88" s="29">
        <f>AQ88</f>
        <v>2.9580551163947892</v>
      </c>
      <c r="BC88" s="29">
        <f>IF(3-BB88&gt;AV88,AV88,3-BB88)</f>
        <v>4.1944883605210759E-2</v>
      </c>
      <c r="BD88" s="28">
        <f>SUM(BB88:BC88)</f>
        <v>3</v>
      </c>
      <c r="BE88" s="28">
        <f>AV88-BC88</f>
        <v>1.9490607426639834</v>
      </c>
      <c r="BF88" s="28">
        <f>AY88</f>
        <v>0</v>
      </c>
      <c r="BG88" s="28">
        <f>IF(2-(BE88+AY88+AT88)&gt;AO88,AO88,2-(BE88+AY88+AT88))</f>
        <v>5.0939257336016563E-2</v>
      </c>
      <c r="BH88" s="28">
        <f>AT88</f>
        <v>0</v>
      </c>
      <c r="BI88" s="28">
        <f>SUM(BE88:BH88)</f>
        <v>2</v>
      </c>
      <c r="BJ88" s="28">
        <f>AI88/AN88*8</f>
        <v>1.0303067933308914</v>
      </c>
      <c r="BK88" s="28">
        <f>AJ88/AN88*8</f>
        <v>0.37719492650748782</v>
      </c>
      <c r="BL88" s="28">
        <f>AL88/AN88*8</f>
        <v>4.1357947067595081E-2</v>
      </c>
      <c r="BM88" s="28">
        <f>AP88/AN88*8</f>
        <v>1.5091954494888074</v>
      </c>
      <c r="BN88" s="28">
        <f>AO88-BG88</f>
        <v>4.2305757902612928E-2</v>
      </c>
      <c r="BO88" s="28">
        <f>AE88/AN88*8</f>
        <v>0</v>
      </c>
      <c r="BP88" s="28">
        <f>AD88/AN88*8</f>
        <v>0</v>
      </c>
      <c r="BQ88" s="28">
        <f>SUM(BJ88:BP88)</f>
        <v>3.0003608742973946</v>
      </c>
      <c r="BR88" s="27"/>
      <c r="BS88" s="29">
        <f>BJ88/(BJ88+BM88+BK88+BL88)*100</f>
        <v>34.83054753173797</v>
      </c>
      <c r="BT88" s="29">
        <f>BM88/(BJ88+BM88+BK88+BL88)*100</f>
        <v>51.019855618112494</v>
      </c>
      <c r="BU88" s="29">
        <f>BL88/(BJ88+BM88+BK88+BL88)*100</f>
        <v>1.3981466010681141</v>
      </c>
      <c r="BV88" s="28">
        <f>BK88/(BK88+BL88+BJ88+BM88)*100</f>
        <v>12.751450249081412</v>
      </c>
      <c r="BW88" s="28">
        <f>BT88+BU88</f>
        <v>52.418002219180607</v>
      </c>
      <c r="BX88" s="30">
        <f>BN88/BE88*BV88</f>
        <v>0.27677935086184946</v>
      </c>
      <c r="BY88" s="27" t="s">
        <v>105</v>
      </c>
    </row>
    <row r="89" spans="1:77">
      <c r="A89" s="27">
        <v>83</v>
      </c>
      <c r="B89" s="27" t="s">
        <v>97</v>
      </c>
      <c r="C89" s="31">
        <v>39.01</v>
      </c>
      <c r="D89" s="31">
        <v>0</v>
      </c>
      <c r="E89" s="31">
        <v>0</v>
      </c>
      <c r="F89" s="31">
        <v>0</v>
      </c>
      <c r="G89" s="31">
        <v>24.44</v>
      </c>
      <c r="H89" s="31">
        <v>22.32</v>
      </c>
      <c r="I89" s="31">
        <v>8.09</v>
      </c>
      <c r="J89" s="31">
        <v>6.1</v>
      </c>
      <c r="K89" s="31">
        <v>0</v>
      </c>
      <c r="L89" s="31">
        <v>0.73170000000000002</v>
      </c>
      <c r="M89" s="31">
        <v>0</v>
      </c>
      <c r="N89" s="28">
        <f>SUM(C89:M89)</f>
        <v>100.69170000000001</v>
      </c>
      <c r="O89" s="27">
        <v>12</v>
      </c>
      <c r="P89" s="28">
        <f>C89/'[1]at-wt-ox'!A$2*garnet!C$1</f>
        <v>1.2985089282890871</v>
      </c>
      <c r="Q89" s="28">
        <f>D89/'[1]at-wt-ox'!B$2*garnet!D$1</f>
        <v>0</v>
      </c>
      <c r="R89" s="28">
        <f>E89/'[1]at-wt-ox'!C$2*garnet!E$1</f>
        <v>0</v>
      </c>
      <c r="S89" s="28">
        <f>F89/'[1]at-wt-ox'!D$2*garnet!F$1</f>
        <v>0</v>
      </c>
      <c r="T89" s="28">
        <f>G89/'[1]at-wt-ox'!E$2*garnet!G$1</f>
        <v>0.34017961038021061</v>
      </c>
      <c r="U89" s="28">
        <f>H89/'[1]at-wt-ox'!F$2*garnet!H$1</f>
        <v>0.65672039952452499</v>
      </c>
      <c r="V89" s="28">
        <f>I89/'[1]at-wt-ox'!G$2*garnet!I$1</f>
        <v>0.20072250176159426</v>
      </c>
      <c r="W89" s="28">
        <f>J89/'[1]at-wt-ox'!H$2*garnet!J$1</f>
        <v>0.10877822438272815</v>
      </c>
      <c r="X89" s="28">
        <f>K89/'[1]at-wt-ox'!I$2*garnet!K$1</f>
        <v>0</v>
      </c>
      <c r="Y89" s="28">
        <f>L89/'[1]at-wt-ox'!J$2*garnet!L$1</f>
        <v>1.031472819697367E-2</v>
      </c>
      <c r="Z89" s="28">
        <f>M89/'[1]at-wt-ox'!K$2*garnet!M$1</f>
        <v>0</v>
      </c>
      <c r="AA89" s="28">
        <f>SUM(P89:Z89)</f>
        <v>2.6152243925351186</v>
      </c>
      <c r="AB89" s="28">
        <f>O89/AA89</f>
        <v>4.5885163943303411</v>
      </c>
      <c r="AC89" s="28">
        <f>P89*$AB89*AC$1</f>
        <v>2.9791147528193989</v>
      </c>
      <c r="AD89" s="28">
        <f>Q89*$AB89*AD$1</f>
        <v>0</v>
      </c>
      <c r="AE89" s="28">
        <f>R89*$AB89*AE$1</f>
        <v>0</v>
      </c>
      <c r="AF89" s="28">
        <f>S89*$AB89*AF$1</f>
        <v>0</v>
      </c>
      <c r="AG89" s="28">
        <f>T89*$AB89*AG$1</f>
        <v>1.5609197192465043</v>
      </c>
      <c r="AH89" s="28">
        <f>U89*$AB89*AH$1</f>
        <v>2.0089148798063028</v>
      </c>
      <c r="AI89" s="28">
        <f>V89*$AB89*AI$1</f>
        <v>0.92101849004407599</v>
      </c>
      <c r="AJ89" s="28">
        <f>W89*$AB89*AJ$1</f>
        <v>0.49913066592629257</v>
      </c>
      <c r="AK89" s="28">
        <f>X89*$AB89*AK$1</f>
        <v>0</v>
      </c>
      <c r="AL89" s="28">
        <f>Y89*$AB89*AL$1</f>
        <v>4.7329299434875127E-2</v>
      </c>
      <c r="AM89" s="28">
        <f>Z89*$AB89*AM$1</f>
        <v>0</v>
      </c>
      <c r="AN89" s="28">
        <f>SUM(AC89:AM89)</f>
        <v>8.0164278072774504</v>
      </c>
      <c r="AO89" s="28">
        <f>AN89*24/8-24</f>
        <v>4.9283421832349461E-2</v>
      </c>
      <c r="AP89" s="28">
        <f>AG89-AO89</f>
        <v>1.5116362974141548</v>
      </c>
      <c r="AQ89" s="28">
        <f>AC89/$AN89*8</f>
        <v>2.9730097489207425</v>
      </c>
      <c r="AR89" s="28">
        <f>AD89/$AN89*8</f>
        <v>0</v>
      </c>
      <c r="AS89" s="28">
        <f>AE89/$AN89*8</f>
        <v>0</v>
      </c>
      <c r="AT89" s="28">
        <f>AF89/$AN89*8</f>
        <v>0</v>
      </c>
      <c r="AU89" s="28">
        <f>AG89/$AN89*8</f>
        <v>1.5577209767467497</v>
      </c>
      <c r="AV89" s="28">
        <f>AH89/$AN89*8</f>
        <v>2.0047980752549912</v>
      </c>
      <c r="AW89" s="28">
        <f>AI89/$AN89*8</f>
        <v>0.91913107652060144</v>
      </c>
      <c r="AX89" s="28">
        <f>AJ89/$AN89*8</f>
        <v>0.49810781353078309</v>
      </c>
      <c r="AY89" s="28">
        <f>AK89/$AN89*8</f>
        <v>0</v>
      </c>
      <c r="AZ89" s="28">
        <f>AL89/$AN89*8</f>
        <v>4.7232309026131347E-2</v>
      </c>
      <c r="BA89" s="28">
        <f>AM89/$AN89*8</f>
        <v>0</v>
      </c>
      <c r="BB89" s="29">
        <f>AQ89</f>
        <v>2.9730097489207425</v>
      </c>
      <c r="BC89" s="29">
        <f>IF(3-BB89&gt;AV89,AV89,3-BB89)</f>
        <v>2.6990251079257455E-2</v>
      </c>
      <c r="BD89" s="28">
        <f>SUM(BB89:BC89)</f>
        <v>3</v>
      </c>
      <c r="BE89" s="28">
        <f>AV89-BC89</f>
        <v>1.9778078241757338</v>
      </c>
      <c r="BF89" s="28">
        <f>AY89</f>
        <v>0</v>
      </c>
      <c r="BG89" s="28">
        <f>IF(2-(BE89+AY89+AT89)&gt;AO89,AO89,2-(BE89+AY89+AT89))</f>
        <v>2.2192175824266247E-2</v>
      </c>
      <c r="BH89" s="28">
        <f>AT89</f>
        <v>0</v>
      </c>
      <c r="BI89" s="28">
        <f>SUM(BE89:BH89)</f>
        <v>2</v>
      </c>
      <c r="BJ89" s="28">
        <f>AI89/AN89*8</f>
        <v>0.91913107652060144</v>
      </c>
      <c r="BK89" s="28">
        <f>AJ89/AN89*8</f>
        <v>0.49810781353078309</v>
      </c>
      <c r="BL89" s="28">
        <f>AL89/AN89*8</f>
        <v>4.7232309026131347E-2</v>
      </c>
      <c r="BM89" s="28">
        <f>AP89/AN89*8</f>
        <v>1.5085385498432262</v>
      </c>
      <c r="BN89" s="28">
        <f>AO89-BG89</f>
        <v>2.7091246008083214E-2</v>
      </c>
      <c r="BO89" s="28">
        <f>AE89/AN89*8</f>
        <v>0</v>
      </c>
      <c r="BP89" s="28">
        <f>AD89/AN89*8</f>
        <v>0</v>
      </c>
      <c r="BQ89" s="28">
        <f>SUM(BJ89:BP89)</f>
        <v>3.0001009949288253</v>
      </c>
      <c r="BR89" s="27"/>
      <c r="BS89" s="29">
        <f>BJ89/(BJ89+BM89+BK89+BL89)*100</f>
        <v>30.915844687501043</v>
      </c>
      <c r="BT89" s="29">
        <f>BM89/(BJ89+BM89+BK89+BL89)*100</f>
        <v>50.741123549657161</v>
      </c>
      <c r="BU89" s="29">
        <f>BL89/(BJ89+BM89+BK89+BL89)*100</f>
        <v>1.588703469380736</v>
      </c>
      <c r="BV89" s="28">
        <f>BK89/(BK89+BL89+BJ89+BM89)*100</f>
        <v>16.754328293461047</v>
      </c>
      <c r="BW89" s="28">
        <f>BT89+BU89</f>
        <v>52.3298270190379</v>
      </c>
      <c r="BX89" s="30">
        <f>BN89/BE89*BV89</f>
        <v>0.22949430371856608</v>
      </c>
      <c r="BY89" s="27"/>
    </row>
    <row r="90" spans="1:77">
      <c r="A90" s="27">
        <v>84</v>
      </c>
      <c r="B90" s="27" t="s">
        <v>98</v>
      </c>
      <c r="C90" s="31">
        <v>38.799999999999997</v>
      </c>
      <c r="D90" s="31">
        <v>0</v>
      </c>
      <c r="E90" s="31">
        <v>0</v>
      </c>
      <c r="F90" s="31">
        <v>0</v>
      </c>
      <c r="G90" s="31">
        <v>25.27</v>
      </c>
      <c r="H90" s="31">
        <v>22.19</v>
      </c>
      <c r="I90" s="31">
        <v>6.66</v>
      </c>
      <c r="J90" s="31">
        <v>6.9</v>
      </c>
      <c r="K90" s="31">
        <v>0</v>
      </c>
      <c r="L90" s="31">
        <v>0.97840000000000005</v>
      </c>
      <c r="M90" s="31">
        <v>0</v>
      </c>
      <c r="N90" s="28">
        <f>SUM(C90:M90)</f>
        <v>100.79839999999999</v>
      </c>
      <c r="O90" s="27">
        <v>12</v>
      </c>
      <c r="P90" s="28">
        <f>C90/'[1]at-wt-ox'!A$2*garnet!C$1</f>
        <v>1.2915187494902993</v>
      </c>
      <c r="Q90" s="28">
        <f>D90/'[1]at-wt-ox'!B$2*garnet!D$1</f>
        <v>0</v>
      </c>
      <c r="R90" s="28">
        <f>E90/'[1]at-wt-ox'!C$2*garnet!E$1</f>
        <v>0</v>
      </c>
      <c r="S90" s="28">
        <f>F90/'[1]at-wt-ox'!D$2*garnet!F$1</f>
        <v>0</v>
      </c>
      <c r="T90" s="28">
        <f>G90/'[1]at-wt-ox'!E$2*garnet!G$1</f>
        <v>0.3517323549225827</v>
      </c>
      <c r="U90" s="28">
        <f>H90/'[1]at-wt-ox'!F$2*garnet!H$1</f>
        <v>0.65289541511869231</v>
      </c>
      <c r="V90" s="28">
        <f>I90/'[1]at-wt-ox'!G$2*garnet!I$1</f>
        <v>0.1652425045404472</v>
      </c>
      <c r="W90" s="28">
        <f>J90/'[1]at-wt-ox'!H$2*garnet!J$1</f>
        <v>0.12304422102308595</v>
      </c>
      <c r="X90" s="28">
        <f>K90/'[1]at-wt-ox'!I$2*garnet!K$1</f>
        <v>0</v>
      </c>
      <c r="Y90" s="28">
        <f>L90/'[1]at-wt-ox'!J$2*garnet!L$1</f>
        <v>1.3792442350579526E-2</v>
      </c>
      <c r="Z90" s="28">
        <f>M90/'[1]at-wt-ox'!K$2*garnet!M$1</f>
        <v>0</v>
      </c>
      <c r="AA90" s="28">
        <f>SUM(P90:Z90)</f>
        <v>2.5982256874456873</v>
      </c>
      <c r="AB90" s="28">
        <f>O90/AA90</f>
        <v>4.6185364335294468</v>
      </c>
      <c r="AC90" s="28">
        <f>P90*$AB90*AC$1</f>
        <v>2.9824631995536692</v>
      </c>
      <c r="AD90" s="28">
        <f>Q90*$AB90*AD$1</f>
        <v>0</v>
      </c>
      <c r="AE90" s="28">
        <f>R90*$AB90*AE$1</f>
        <v>0</v>
      </c>
      <c r="AF90" s="28">
        <f>S90*$AB90*AF$1</f>
        <v>0</v>
      </c>
      <c r="AG90" s="28">
        <f>T90*$AB90*AG$1</f>
        <v>1.6244886960610587</v>
      </c>
      <c r="AH90" s="28">
        <f>U90*$AB90*AH$1</f>
        <v>2.0102808413400082</v>
      </c>
      <c r="AI90" s="28">
        <f>V90*$AB90*AI$1</f>
        <v>0.76317852758771043</v>
      </c>
      <c r="AJ90" s="28">
        <f>W90*$AB90*AJ$1</f>
        <v>0.5682842177303723</v>
      </c>
      <c r="AK90" s="28">
        <f>X90*$AB90*AK$1</f>
        <v>0</v>
      </c>
      <c r="AL90" s="28">
        <f>Y90*$AB90*AL$1</f>
        <v>6.3700897503506063E-2</v>
      </c>
      <c r="AM90" s="28">
        <f>Z90*$AB90*AM$1</f>
        <v>0</v>
      </c>
      <c r="AN90" s="28">
        <f>SUM(AC90:AM90)</f>
        <v>8.0123963797763249</v>
      </c>
      <c r="AO90" s="28">
        <f>AN90*24/8-24</f>
        <v>3.7189139328972942E-2</v>
      </c>
      <c r="AP90" s="28">
        <f>AG90-AO90</f>
        <v>1.5872995567320858</v>
      </c>
      <c r="AQ90" s="28">
        <f>AC90/$AN90*8</f>
        <v>2.9778488813474584</v>
      </c>
      <c r="AR90" s="28">
        <f>AD90/$AN90*8</f>
        <v>0</v>
      </c>
      <c r="AS90" s="28">
        <f>AE90/$AN90*8</f>
        <v>0</v>
      </c>
      <c r="AT90" s="28">
        <f>AF90/$AN90*8</f>
        <v>0</v>
      </c>
      <c r="AU90" s="28">
        <f>AG90/$AN90*8</f>
        <v>1.6219753682295066</v>
      </c>
      <c r="AV90" s="28">
        <f>AH90/$AN90*8</f>
        <v>2.0071706351563474</v>
      </c>
      <c r="AW90" s="28">
        <f>AI90/$AN90*8</f>
        <v>0.76199777586042539</v>
      </c>
      <c r="AX90" s="28">
        <f>AJ90/$AN90*8</f>
        <v>0.56740499675203193</v>
      </c>
      <c r="AY90" s="28">
        <f>AK90/$AN90*8</f>
        <v>0</v>
      </c>
      <c r="AZ90" s="28">
        <f>AL90/$AN90*8</f>
        <v>6.3602342654230343E-2</v>
      </c>
      <c r="BA90" s="28">
        <f>AM90/$AN90*8</f>
        <v>0</v>
      </c>
      <c r="BB90" s="29">
        <f>AQ90</f>
        <v>2.9778488813474584</v>
      </c>
      <c r="BC90" s="29">
        <f>IF(3-BB90&gt;AV90,AV90,3-BB90)</f>
        <v>2.2151118652541602E-2</v>
      </c>
      <c r="BD90" s="28">
        <f>SUM(BB90:BC90)</f>
        <v>3</v>
      </c>
      <c r="BE90" s="28">
        <f>AV90-BC90</f>
        <v>1.9850195165038058</v>
      </c>
      <c r="BF90" s="28">
        <f>AY90</f>
        <v>0</v>
      </c>
      <c r="BG90" s="28">
        <f>IF(2-(BE90+AY90+AT90)&gt;AO90,AO90,2-(BE90+AY90+AT90))</f>
        <v>1.4980483496194186E-2</v>
      </c>
      <c r="BH90" s="28">
        <f>AT90</f>
        <v>0</v>
      </c>
      <c r="BI90" s="28">
        <f>SUM(BE90:BH90)</f>
        <v>2</v>
      </c>
      <c r="BJ90" s="28">
        <f>AI90/AN90*8</f>
        <v>0.76199777586042539</v>
      </c>
      <c r="BK90" s="28">
        <f>AJ90/AN90*8</f>
        <v>0.56740499675203193</v>
      </c>
      <c r="BL90" s="28">
        <f>AL90/AN90*8</f>
        <v>6.3602342654230343E-2</v>
      </c>
      <c r="BM90" s="28">
        <f>AP90/AN90*8</f>
        <v>1.5848437660807759</v>
      </c>
      <c r="BN90" s="28">
        <f>AO90-BG90</f>
        <v>2.2208655832778756E-2</v>
      </c>
      <c r="BO90" s="28">
        <f>AE90/AN90*8</f>
        <v>0</v>
      </c>
      <c r="BP90" s="28">
        <f>AD90/AN90*8</f>
        <v>0</v>
      </c>
      <c r="BQ90" s="28">
        <f>SUM(BJ90:BP90)</f>
        <v>3.000057537180242</v>
      </c>
      <c r="BR90" s="27"/>
      <c r="BS90" s="29">
        <f>BJ90/(BJ90+BM90+BK90+BL90)*100</f>
        <v>25.588866534947364</v>
      </c>
      <c r="BT90" s="29">
        <f>BM90/(BJ90+BM90+BK90+BL90)*100</f>
        <v>53.221094462108539</v>
      </c>
      <c r="BU90" s="29">
        <f>BL90/(BJ90+BM90+BK90+BL90)*100</f>
        <v>2.1358485668168146</v>
      </c>
      <c r="BV90" s="28">
        <f>BK90/(BK90+BL90+BJ90+BM90)*100</f>
        <v>19.054190436127293</v>
      </c>
      <c r="BW90" s="28">
        <f>BT90+BU90</f>
        <v>55.35694302892535</v>
      </c>
      <c r="BX90" s="30">
        <f>BN90/BE90*BV90</f>
        <v>0.21318075416885418</v>
      </c>
      <c r="BY90" s="27"/>
    </row>
    <row r="91" spans="1:77">
      <c r="A91" s="27">
        <v>85</v>
      </c>
      <c r="B91" s="27" t="s">
        <v>99</v>
      </c>
      <c r="C91" s="31">
        <v>38.450000000000003</v>
      </c>
      <c r="D91" s="31">
        <v>0</v>
      </c>
      <c r="E91" s="31">
        <v>0</v>
      </c>
      <c r="F91" s="31">
        <v>0</v>
      </c>
      <c r="G91" s="31">
        <v>24.52</v>
      </c>
      <c r="H91" s="31">
        <v>21.91</v>
      </c>
      <c r="I91" s="31">
        <v>4.76</v>
      </c>
      <c r="J91" s="31">
        <v>10.43</v>
      </c>
      <c r="K91" s="31">
        <v>5.6800000000000003E-2</v>
      </c>
      <c r="L91" s="31">
        <v>0.4647</v>
      </c>
      <c r="M91" s="31">
        <v>0</v>
      </c>
      <c r="N91" s="28">
        <f>SUM(C91:M91)</f>
        <v>100.59149999999998</v>
      </c>
      <c r="O91" s="27">
        <v>12</v>
      </c>
      <c r="P91" s="28">
        <f>C91/'[1]at-wt-ox'!A$2*garnet!C$1</f>
        <v>1.27986845149232</v>
      </c>
      <c r="Q91" s="28">
        <f>D91/'[1]at-wt-ox'!B$2*garnet!D$1</f>
        <v>0</v>
      </c>
      <c r="R91" s="28">
        <f>E91/'[1]at-wt-ox'!C$2*garnet!E$1</f>
        <v>0</v>
      </c>
      <c r="S91" s="28">
        <f>F91/'[1]at-wt-ox'!D$2*garnet!F$1</f>
        <v>0</v>
      </c>
      <c r="T91" s="28">
        <f>G91/'[1]at-wt-ox'!E$2*garnet!G$1</f>
        <v>0.34129312792646332</v>
      </c>
      <c r="U91" s="28">
        <f>H91/'[1]at-wt-ox'!F$2*garnet!H$1</f>
        <v>0.64465698716766773</v>
      </c>
      <c r="V91" s="28">
        <f>I91/'[1]at-wt-ox'!G$2*garnet!I$1</f>
        <v>0.11810124949137066</v>
      </c>
      <c r="W91" s="28">
        <f>J91/'[1]at-wt-ox'!H$2*garnet!J$1</f>
        <v>0.1859929311986647</v>
      </c>
      <c r="X91" s="28">
        <f>K91/'[1]at-wt-ox'!I$2*garnet!K$1</f>
        <v>1.1211249146326539E-3</v>
      </c>
      <c r="Y91" s="28">
        <f>L91/'[1]at-wt-ox'!J$2*garnet!L$1</f>
        <v>6.5508462390783994E-3</v>
      </c>
      <c r="Z91" s="28">
        <f>M91/'[1]at-wt-ox'!K$2*garnet!M$1</f>
        <v>0</v>
      </c>
      <c r="AA91" s="28">
        <f>SUM(P91:Z91)</f>
        <v>2.577584718430197</v>
      </c>
      <c r="AB91" s="28">
        <f>O91/AA91</f>
        <v>4.6555210830502798</v>
      </c>
      <c r="AC91" s="28">
        <f>P91*$AB91*AC$1</f>
        <v>2.9792272797267052</v>
      </c>
      <c r="AD91" s="28">
        <f>Q91*$AB91*AD$1</f>
        <v>0</v>
      </c>
      <c r="AE91" s="28">
        <f>R91*$AB91*AE$1</f>
        <v>0</v>
      </c>
      <c r="AF91" s="28">
        <f>S91*$AB91*AF$1</f>
        <v>0</v>
      </c>
      <c r="AG91" s="28">
        <f>T91*$AB91*AG$1</f>
        <v>1.5888973525618262</v>
      </c>
      <c r="AH91" s="28">
        <f>U91*$AB91*AH$1</f>
        <v>2.0008094633965001</v>
      </c>
      <c r="AI91" s="28">
        <f>V91*$AB91*AI$1</f>
        <v>0.54982285694165722</v>
      </c>
      <c r="AJ91" s="28">
        <f>W91*$AB91*AJ$1</f>
        <v>0.86589401249370368</v>
      </c>
      <c r="AK91" s="28">
        <f>X91*$AB91*AK$1</f>
        <v>3.4796137845368434E-3</v>
      </c>
      <c r="AL91" s="28">
        <f>Y91*$AB91*AL$1</f>
        <v>3.0497602777850123E-2</v>
      </c>
      <c r="AM91" s="28">
        <f>Z91*$AB91*AM$1</f>
        <v>0</v>
      </c>
      <c r="AN91" s="28">
        <f>SUM(AC91:AM91)</f>
        <v>8.0186281816827787</v>
      </c>
      <c r="AO91" s="28">
        <f>AN91*24/8-24</f>
        <v>5.5884545048336065E-2</v>
      </c>
      <c r="AP91" s="28">
        <f>AG91-AO91</f>
        <v>1.5330128075134901</v>
      </c>
      <c r="AQ91" s="28">
        <f>AC91/$AN91*8</f>
        <v>2.9723061972443157</v>
      </c>
      <c r="AR91" s="28">
        <f>AD91/$AN91*8</f>
        <v>0</v>
      </c>
      <c r="AS91" s="28">
        <f>AE91/$AN91*8</f>
        <v>0</v>
      </c>
      <c r="AT91" s="28">
        <f>AF91/$AN91*8</f>
        <v>0</v>
      </c>
      <c r="AU91" s="28">
        <f>AG91/$AN91*8</f>
        <v>1.5852061640083501</v>
      </c>
      <c r="AV91" s="28">
        <f>AH91/$AN91*8</f>
        <v>1.9961613563447336</v>
      </c>
      <c r="AW91" s="28">
        <f>AI91/$AN91*8</f>
        <v>0.5485455561564867</v>
      </c>
      <c r="AX91" s="28">
        <f>AJ91/$AN91*8</f>
        <v>0.86388244260702285</v>
      </c>
      <c r="AY91" s="28">
        <f>AK91/$AN91*8</f>
        <v>3.4715302475158451E-3</v>
      </c>
      <c r="AZ91" s="28">
        <f>AL91/$AN91*8</f>
        <v>3.04267533915757E-2</v>
      </c>
      <c r="BA91" s="28">
        <f>AM91/$AN91*8</f>
        <v>0</v>
      </c>
      <c r="BB91" s="29">
        <f>AQ91</f>
        <v>2.9723061972443157</v>
      </c>
      <c r="BC91" s="29">
        <f>IF(3-BB91&gt;AV91,AV91,3-BB91)</f>
        <v>2.7693802755684338E-2</v>
      </c>
      <c r="BD91" s="28">
        <f>SUM(BB91:BC91)</f>
        <v>3</v>
      </c>
      <c r="BE91" s="28">
        <f>AV91-BC91</f>
        <v>1.9684675535890492</v>
      </c>
      <c r="BF91" s="28">
        <f>AY91</f>
        <v>3.4715302475158451E-3</v>
      </c>
      <c r="BG91" s="28">
        <f>IF(2-(BE91+AY91+AT91)&gt;AO91,AO91,2-(BE91+AY91+AT91))</f>
        <v>2.8060916163434868E-2</v>
      </c>
      <c r="BH91" s="28">
        <f>AT91</f>
        <v>0</v>
      </c>
      <c r="BI91" s="28">
        <f>SUM(BE91:BH91)</f>
        <v>2</v>
      </c>
      <c r="BJ91" s="28">
        <f>AI91/AN91*8</f>
        <v>0.5485455561564867</v>
      </c>
      <c r="BK91" s="28">
        <f>AJ91/AN91*8</f>
        <v>0.86388244260702285</v>
      </c>
      <c r="BL91" s="28">
        <f>AL91/AN91*8</f>
        <v>3.04267533915757E-2</v>
      </c>
      <c r="BM91" s="28">
        <f>AP91/AN91*8</f>
        <v>1.5294514450892263</v>
      </c>
      <c r="BN91" s="28">
        <f>AO91-BG91</f>
        <v>2.7823628884901197E-2</v>
      </c>
      <c r="BO91" s="28">
        <f>AE91/AN91*8</f>
        <v>0</v>
      </c>
      <c r="BP91" s="28">
        <f>AD91/AN91*8</f>
        <v>0</v>
      </c>
      <c r="BQ91" s="28">
        <f>SUM(BJ91:BP91)</f>
        <v>3.0001298261292124</v>
      </c>
      <c r="BR91" s="27"/>
      <c r="BS91" s="29">
        <f>BJ91/(BJ91+BM91+BK91+BL91)*100</f>
        <v>18.455216917592644</v>
      </c>
      <c r="BT91" s="29">
        <f>BM91/(BJ91+BM91+BK91+BL91)*100</f>
        <v>51.456725639747802</v>
      </c>
      <c r="BU91" s="29">
        <f>BL91/(BJ91+BM91+BK91+BL91)*100</f>
        <v>1.0236749302539891</v>
      </c>
      <c r="BV91" s="28">
        <f>BK91/(BK91+BL91+BJ91+BM91)*100</f>
        <v>29.064382512405572</v>
      </c>
      <c r="BW91" s="28">
        <f>BT91+BU91</f>
        <v>52.480400570001791</v>
      </c>
      <c r="BX91" s="30">
        <f>BN91/BE91*BV91</f>
        <v>0.41081530214686474</v>
      </c>
      <c r="BY91" s="27"/>
    </row>
    <row r="92" spans="1:77">
      <c r="A92" s="27">
        <v>86</v>
      </c>
      <c r="B92" s="27" t="s">
        <v>100</v>
      </c>
      <c r="C92" s="31">
        <v>38.99</v>
      </c>
      <c r="D92" s="31">
        <v>0</v>
      </c>
      <c r="E92" s="31">
        <v>0</v>
      </c>
      <c r="F92" s="31">
        <v>0</v>
      </c>
      <c r="G92" s="31">
        <v>25.43</v>
      </c>
      <c r="H92" s="31">
        <v>22.15</v>
      </c>
      <c r="I92" s="31">
        <v>8.56</v>
      </c>
      <c r="J92" s="31">
        <v>4.8499999999999996</v>
      </c>
      <c r="K92" s="31">
        <v>0</v>
      </c>
      <c r="L92" s="31">
        <v>0.85899999999999999</v>
      </c>
      <c r="M92" s="31">
        <v>0</v>
      </c>
      <c r="N92" s="28">
        <f>SUM(C92:M92)</f>
        <v>100.83899999999998</v>
      </c>
      <c r="O92" s="27">
        <v>12</v>
      </c>
      <c r="P92" s="28">
        <f>C92/'[1]at-wt-ox'!A$2*garnet!C$1</f>
        <v>1.2978431969749169</v>
      </c>
      <c r="Q92" s="28">
        <f>D92/'[1]at-wt-ox'!B$2*garnet!D$1</f>
        <v>0</v>
      </c>
      <c r="R92" s="28">
        <f>E92/'[1]at-wt-ox'!C$2*garnet!E$1</f>
        <v>0</v>
      </c>
      <c r="S92" s="28">
        <f>F92/'[1]at-wt-ox'!D$2*garnet!F$1</f>
        <v>0</v>
      </c>
      <c r="T92" s="28">
        <f>G92/'[1]at-wt-ox'!E$2*garnet!G$1</f>
        <v>0.35395939001508819</v>
      </c>
      <c r="U92" s="28">
        <f>H92/'[1]at-wt-ox'!F$2*garnet!H$1</f>
        <v>0.6517184968399744</v>
      </c>
      <c r="V92" s="28">
        <f>I92/'[1]at-wt-ox'!G$2*garnet!I$1</f>
        <v>0.21238375958952374</v>
      </c>
      <c r="W92" s="28">
        <f>J92/'[1]at-wt-ox'!H$2*garnet!J$1</f>
        <v>8.6487604632169091E-2</v>
      </c>
      <c r="X92" s="28">
        <f>K92/'[1]at-wt-ox'!I$2*garnet!K$1</f>
        <v>0</v>
      </c>
      <c r="Y92" s="28">
        <f>L92/'[1]at-wt-ox'!J$2*garnet!L$1</f>
        <v>1.2109268171655573E-2</v>
      </c>
      <c r="Z92" s="28">
        <f>M92/'[1]at-wt-ox'!K$2*garnet!M$1</f>
        <v>0</v>
      </c>
      <c r="AA92" s="28">
        <f>SUM(P92:Z92)</f>
        <v>2.6145017162233279</v>
      </c>
      <c r="AB92" s="28">
        <f>O92/AA92</f>
        <v>4.5897847094681241</v>
      </c>
      <c r="AC92" s="28">
        <f>P92*$AB92*AC$1</f>
        <v>2.9784104303813503</v>
      </c>
      <c r="AD92" s="28">
        <f>Q92*$AB92*AD$1</f>
        <v>0</v>
      </c>
      <c r="AE92" s="28">
        <f>R92*$AB92*AE$1</f>
        <v>0</v>
      </c>
      <c r="AF92" s="28">
        <f>S92*$AB92*AF$1</f>
        <v>0</v>
      </c>
      <c r="AG92" s="28">
        <f>T92*$AB92*AG$1</f>
        <v>1.624597396063916</v>
      </c>
      <c r="AH92" s="28">
        <f>U92*$AB92*AH$1</f>
        <v>1.9941650611157762</v>
      </c>
      <c r="AI92" s="28">
        <f>V92*$AB92*AI$1</f>
        <v>0.97479573230335015</v>
      </c>
      <c r="AJ92" s="28">
        <f>W92*$AB92*AJ$1</f>
        <v>0.39695948529925418</v>
      </c>
      <c r="AK92" s="28">
        <f>X92*$AB92*AK$1</f>
        <v>0</v>
      </c>
      <c r="AL92" s="28">
        <f>Y92*$AB92*AL$1</f>
        <v>5.5578933897113776E-2</v>
      </c>
      <c r="AM92" s="28">
        <f>Z92*$AB92*AM$1</f>
        <v>0</v>
      </c>
      <c r="AN92" s="28">
        <f>SUM(AC92:AM92)</f>
        <v>8.0245070390607598</v>
      </c>
      <c r="AO92" s="28">
        <f>AN92*24/8-24</f>
        <v>7.3521117182281159E-2</v>
      </c>
      <c r="AP92" s="28">
        <f>AG92-AO92</f>
        <v>1.5510762788816348</v>
      </c>
      <c r="AQ92" s="28">
        <f>AC92/$AN92*8</f>
        <v>2.9693142927119549</v>
      </c>
      <c r="AR92" s="28">
        <f>AD92/$AN92*8</f>
        <v>0</v>
      </c>
      <c r="AS92" s="28">
        <f>AE92/$AN92*8</f>
        <v>0</v>
      </c>
      <c r="AT92" s="28">
        <f>AF92/$AN92*8</f>
        <v>0</v>
      </c>
      <c r="AU92" s="28">
        <f>AG92/$AN92*8</f>
        <v>1.619635836226091</v>
      </c>
      <c r="AV92" s="28">
        <f>AH92/$AN92*8</f>
        <v>1.9880748326682869</v>
      </c>
      <c r="AW92" s="28">
        <f>AI92/$AN92*8</f>
        <v>0.971818682501844</v>
      </c>
      <c r="AX92" s="28">
        <f>AJ92/$AN92*8</f>
        <v>0.3957471614064077</v>
      </c>
      <c r="AY92" s="28">
        <f>AK92/$AN92*8</f>
        <v>0</v>
      </c>
      <c r="AZ92" s="28">
        <f>AL92/$AN92*8</f>
        <v>5.5409194485416362E-2</v>
      </c>
      <c r="BA92" s="28">
        <f>AM92/$AN92*8</f>
        <v>0</v>
      </c>
      <c r="BB92" s="29">
        <f>AQ92</f>
        <v>2.9693142927119549</v>
      </c>
      <c r="BC92" s="29">
        <f>IF(3-BB92&gt;AV92,AV92,3-BB92)</f>
        <v>3.0685707288045094E-2</v>
      </c>
      <c r="BD92" s="28">
        <f>SUM(BB92:BC92)</f>
        <v>3</v>
      </c>
      <c r="BE92" s="28">
        <f>AV92-BC92</f>
        <v>1.9573891253802418</v>
      </c>
      <c r="BF92" s="28">
        <f>AY92</f>
        <v>0</v>
      </c>
      <c r="BG92" s="28">
        <f>IF(2-(BE92+AY92+AT92)&gt;AO92,AO92,2-(BE92+AY92+AT92))</f>
        <v>4.261087461975821E-2</v>
      </c>
      <c r="BH92" s="28">
        <f>AT92</f>
        <v>0</v>
      </c>
      <c r="BI92" s="28">
        <f>SUM(BE92:BH92)</f>
        <v>2</v>
      </c>
      <c r="BJ92" s="28">
        <f>AI92/AN92*8</f>
        <v>0.971818682501844</v>
      </c>
      <c r="BK92" s="28">
        <f>AJ92/AN92*8</f>
        <v>0.3957471614064077</v>
      </c>
      <c r="BL92" s="28">
        <f>AL92/AN92*8</f>
        <v>5.5409194485416362E-2</v>
      </c>
      <c r="BM92" s="28">
        <f>AP92/AN92*8</f>
        <v>1.5463392543182892</v>
      </c>
      <c r="BN92" s="28">
        <f>AO92-BG92</f>
        <v>3.0910242562522949E-2</v>
      </c>
      <c r="BO92" s="28">
        <f>AE92/AN92*8</f>
        <v>0</v>
      </c>
      <c r="BP92" s="28">
        <f>AD92/AN92*8</f>
        <v>0</v>
      </c>
      <c r="BQ92" s="28">
        <f>SUM(BJ92:BP92)</f>
        <v>3.0002245352744801</v>
      </c>
      <c r="BR92" s="27"/>
      <c r="BS92" s="29">
        <f>BJ92/(BJ92+BM92+BK92+BL92)*100</f>
        <v>32.728724099268561</v>
      </c>
      <c r="BT92" s="29">
        <f>BM92/(BJ92+BM92+BK92+BL92)*100</f>
        <v>52.077318258754431</v>
      </c>
      <c r="BU92" s="29">
        <f>BL92/(BJ92+BM92+BK92+BL92)*100</f>
        <v>1.8660602759841098</v>
      </c>
      <c r="BV92" s="28">
        <f>BK92/(BK92+BL92+BJ92+BM92)*100</f>
        <v>13.3278973659929</v>
      </c>
      <c r="BW92" s="28">
        <f>BT92+BU92</f>
        <v>53.943378534738542</v>
      </c>
      <c r="BX92" s="30">
        <f>BN92/BE92*BV92</f>
        <v>0.2104683913328794</v>
      </c>
      <c r="BY92" s="27"/>
    </row>
    <row r="93" spans="1:77">
      <c r="A93" s="27">
        <v>87</v>
      </c>
      <c r="B93" s="27" t="s">
        <v>101</v>
      </c>
      <c r="C93" s="31">
        <v>39.15</v>
      </c>
      <c r="D93" s="31">
        <v>3.6600000000000001E-2</v>
      </c>
      <c r="E93" s="31">
        <v>0</v>
      </c>
      <c r="F93" s="31">
        <v>0</v>
      </c>
      <c r="G93" s="31">
        <v>25.25</v>
      </c>
      <c r="H93" s="31">
        <v>22.39</v>
      </c>
      <c r="I93" s="31">
        <v>9.11</v>
      </c>
      <c r="J93" s="31">
        <v>4.78</v>
      </c>
      <c r="K93" s="31">
        <v>0</v>
      </c>
      <c r="L93" s="31">
        <v>0.6018</v>
      </c>
      <c r="M93" s="31">
        <v>0</v>
      </c>
      <c r="N93" s="28">
        <f>SUM(C93:M93)</f>
        <v>101.3184</v>
      </c>
      <c r="O93" s="27">
        <v>12</v>
      </c>
      <c r="P93" s="28">
        <f>C93/'[1]at-wt-ox'!A$2*garnet!C$1</f>
        <v>1.3031690474882789</v>
      </c>
      <c r="Q93" s="28">
        <f>D93/'[1]at-wt-ox'!B$2*garnet!D$1</f>
        <v>5.9052316803094725E-4</v>
      </c>
      <c r="R93" s="28">
        <f>E93/'[1]at-wt-ox'!C$2*garnet!E$1</f>
        <v>0</v>
      </c>
      <c r="S93" s="28">
        <f>F93/'[1]at-wt-ox'!D$2*garnet!F$1</f>
        <v>0</v>
      </c>
      <c r="T93" s="28">
        <f>G93/'[1]at-wt-ox'!E$2*garnet!G$1</f>
        <v>0.35145397553601954</v>
      </c>
      <c r="U93" s="28">
        <f>H93/'[1]at-wt-ox'!F$2*garnet!H$1</f>
        <v>0.65878000651228119</v>
      </c>
      <c r="V93" s="28">
        <f>I93/'[1]at-wt-ox'!G$2*garnet!I$1</f>
        <v>0.22602991236688796</v>
      </c>
      <c r="W93" s="28">
        <f>J93/'[1]at-wt-ox'!H$2*garnet!J$1</f>
        <v>8.5239329926137794E-2</v>
      </c>
      <c r="X93" s="28">
        <f>K93/'[1]at-wt-ox'!I$2*garnet!K$1</f>
        <v>0</v>
      </c>
      <c r="Y93" s="28">
        <f>L93/'[1]at-wt-ox'!J$2*garnet!L$1</f>
        <v>8.4835361882448466E-3</v>
      </c>
      <c r="Z93" s="28">
        <f>M93/'[1]at-wt-ox'!K$2*garnet!M$1</f>
        <v>0</v>
      </c>
      <c r="AA93" s="28">
        <f>SUM(P93:Z93)</f>
        <v>2.6337463311858809</v>
      </c>
      <c r="AB93" s="28">
        <f>O93/AA93</f>
        <v>4.5562474479449326</v>
      </c>
      <c r="AC93" s="28">
        <f>P93*$AB93*AC$1</f>
        <v>2.9687803234296495</v>
      </c>
      <c r="AD93" s="28">
        <f>Q93*$AB93*AD$1</f>
        <v>5.3811393545867203E-3</v>
      </c>
      <c r="AE93" s="28">
        <f>R93*$AB93*AE$1</f>
        <v>0</v>
      </c>
      <c r="AF93" s="28">
        <f>S93*$AB93*AF$1</f>
        <v>0</v>
      </c>
      <c r="AG93" s="28">
        <f>T93*$AB93*AG$1</f>
        <v>1.6013112791060897</v>
      </c>
      <c r="AH93" s="28">
        <f>U93*$AB93*AH$1</f>
        <v>2.0010431489524847</v>
      </c>
      <c r="AI93" s="28">
        <f>V93*$AB93*AI$1</f>
        <v>1.02984821138085</v>
      </c>
      <c r="AJ93" s="28">
        <f>W93*$AB93*AJ$1</f>
        <v>0.38837147944050143</v>
      </c>
      <c r="AK93" s="28">
        <f>X93*$AB93*AK$1</f>
        <v>0</v>
      </c>
      <c r="AL93" s="28">
        <f>Y93*$AB93*AL$1</f>
        <v>3.8653090107239066E-2</v>
      </c>
      <c r="AM93" s="28">
        <f>Z93*$AB93*AM$1</f>
        <v>0</v>
      </c>
      <c r="AN93" s="28">
        <f>SUM(AC93:AM93)</f>
        <v>8.0333886717714034</v>
      </c>
      <c r="AO93" s="28">
        <f>AN93*24/8-24</f>
        <v>0.10016601531420832</v>
      </c>
      <c r="AP93" s="28">
        <f>AG93-AO93</f>
        <v>1.5011452637918814</v>
      </c>
      <c r="AQ93" s="28">
        <f>AC93/$AN93*8</f>
        <v>2.9564413671273475</v>
      </c>
      <c r="AR93" s="28">
        <f>AD93/$AN93*8</f>
        <v>5.358774061058994E-3</v>
      </c>
      <c r="AS93" s="28">
        <f>AE93/$AN93*8</f>
        <v>0</v>
      </c>
      <c r="AT93" s="28">
        <f>AF93/$AN93*8</f>
        <v>0</v>
      </c>
      <c r="AU93" s="28">
        <f>AG93/$AN93*8</f>
        <v>1.5946558490147023</v>
      </c>
      <c r="AV93" s="28">
        <f>AH93/$AN93*8</f>
        <v>1.9927263382477367</v>
      </c>
      <c r="AW93" s="28">
        <f>AI93/$AN93*8</f>
        <v>1.0255679175585197</v>
      </c>
      <c r="AX93" s="28">
        <f>AJ93/$AN93*8</f>
        <v>0.38675731530849838</v>
      </c>
      <c r="AY93" s="28">
        <f>AK93/$AN93*8</f>
        <v>0</v>
      </c>
      <c r="AZ93" s="28">
        <f>AL93/$AN93*8</f>
        <v>3.8492438682134235E-2</v>
      </c>
      <c r="BA93" s="28">
        <f>AM93/$AN93*8</f>
        <v>0</v>
      </c>
      <c r="BB93" s="29">
        <f>AQ93</f>
        <v>2.9564413671273475</v>
      </c>
      <c r="BC93" s="29">
        <f>IF(3-BB93&gt;AV93,AV93,3-BB93)</f>
        <v>4.3558632872652492E-2</v>
      </c>
      <c r="BD93" s="28">
        <f>SUM(BB93:BC93)</f>
        <v>3</v>
      </c>
      <c r="BE93" s="28">
        <f>AV93-BC93</f>
        <v>1.9491677053750842</v>
      </c>
      <c r="BF93" s="28">
        <f>AY93</f>
        <v>0</v>
      </c>
      <c r="BG93" s="28">
        <f>IF(2-(BE93+AY93+AT93)&gt;AO93,AO93,2-(BE93+AY93+AT93))</f>
        <v>5.0832294624915786E-2</v>
      </c>
      <c r="BH93" s="28">
        <f>AT93</f>
        <v>0</v>
      </c>
      <c r="BI93" s="28">
        <f>SUM(BE93:BH93)</f>
        <v>2</v>
      </c>
      <c r="BJ93" s="28">
        <f>AI93/AN93*8</f>
        <v>1.0255679175585197</v>
      </c>
      <c r="BK93" s="28">
        <f>AJ93/AN93*8</f>
        <v>0.38675731530849838</v>
      </c>
      <c r="BL93" s="28">
        <f>AL93/AN93*8</f>
        <v>3.8492438682134235E-2</v>
      </c>
      <c r="BM93" s="28">
        <f>AP93/AN93*8</f>
        <v>1.4949061474560734</v>
      </c>
      <c r="BN93" s="28">
        <f>AO93-BG93</f>
        <v>4.9333720689292537E-2</v>
      </c>
      <c r="BO93" s="28">
        <f>AE93/AN93*8</f>
        <v>0</v>
      </c>
      <c r="BP93" s="28">
        <f>AD93/AN93*8</f>
        <v>5.358774061058994E-3</v>
      </c>
      <c r="BQ93" s="28">
        <f>SUM(BJ93:BP93)</f>
        <v>3.000416313755577</v>
      </c>
      <c r="BR93" s="27"/>
      <c r="BS93" s="29">
        <f>BJ93/(BJ93+BM93+BK93+BL93)*100</f>
        <v>34.815481035314953</v>
      </c>
      <c r="BT93" s="29">
        <f>BM93/(BJ93+BM93+BK93+BL93)*100</f>
        <v>50.748347072160513</v>
      </c>
      <c r="BU93" s="29">
        <f>BL93/(BJ93+BM93+BK93+BL93)*100</f>
        <v>1.3067225934009381</v>
      </c>
      <c r="BV93" s="28">
        <f>BK93/(BK93+BL93+BJ93+BM93)*100</f>
        <v>13.129449299123594</v>
      </c>
      <c r="BW93" s="28">
        <f>BT93+BU93</f>
        <v>52.055069665561454</v>
      </c>
      <c r="BX93" s="30">
        <f>BN93/BE93*BV93</f>
        <v>0.33230828868188511</v>
      </c>
      <c r="BY93" s="27"/>
    </row>
    <row r="94" spans="1:77">
      <c r="A94" s="27">
        <v>88</v>
      </c>
      <c r="B94" s="27" t="s">
        <v>102</v>
      </c>
      <c r="C94" s="31">
        <v>39.15</v>
      </c>
      <c r="D94" s="31">
        <v>0</v>
      </c>
      <c r="E94" s="31">
        <v>0</v>
      </c>
      <c r="F94" s="31">
        <v>0</v>
      </c>
      <c r="G94" s="31">
        <v>24.11</v>
      </c>
      <c r="H94" s="31">
        <v>22.48</v>
      </c>
      <c r="I94" s="31">
        <v>9.25</v>
      </c>
      <c r="J94" s="31">
        <v>4.9800000000000004</v>
      </c>
      <c r="K94" s="31">
        <v>0</v>
      </c>
      <c r="L94" s="31">
        <v>0.52559999999999996</v>
      </c>
      <c r="M94" s="31">
        <v>0</v>
      </c>
      <c r="N94" s="28">
        <f>SUM(C94:M94)</f>
        <v>100.4956</v>
      </c>
      <c r="O94" s="27">
        <v>12</v>
      </c>
      <c r="P94" s="28">
        <f>C94/'[1]at-wt-ox'!A$2*garnet!C$1</f>
        <v>1.3031690474882789</v>
      </c>
      <c r="Q94" s="28">
        <f>D94/'[1]at-wt-ox'!B$2*garnet!D$1</f>
        <v>0</v>
      </c>
      <c r="R94" s="28">
        <f>E94/'[1]at-wt-ox'!C$2*garnet!E$1</f>
        <v>0</v>
      </c>
      <c r="S94" s="28">
        <f>F94/'[1]at-wt-ox'!D$2*garnet!F$1</f>
        <v>0</v>
      </c>
      <c r="T94" s="28">
        <f>G94/'[1]at-wt-ox'!E$2*garnet!G$1</f>
        <v>0.33558635050191804</v>
      </c>
      <c r="U94" s="28">
        <f>H94/'[1]at-wt-ox'!F$2*garnet!H$1</f>
        <v>0.66142807263939629</v>
      </c>
      <c r="V94" s="28">
        <f>I94/'[1]at-wt-ox'!G$2*garnet!I$1</f>
        <v>0.22950347852839889</v>
      </c>
      <c r="W94" s="28">
        <f>J94/'[1]at-wt-ox'!H$2*garnet!J$1</f>
        <v>8.880582908622725E-2</v>
      </c>
      <c r="X94" s="28">
        <f>K94/'[1]at-wt-ox'!I$2*garnet!K$1</f>
        <v>0</v>
      </c>
      <c r="Y94" s="28">
        <f>L94/'[1]at-wt-ox'!J$2*garnet!L$1</f>
        <v>7.4093496519466459E-3</v>
      </c>
      <c r="Z94" s="28">
        <f>M94/'[1]at-wt-ox'!K$2*garnet!M$1</f>
        <v>0</v>
      </c>
      <c r="AA94" s="28">
        <f>SUM(P94:Z94)</f>
        <v>2.6259021278961656</v>
      </c>
      <c r="AB94" s="28">
        <f>O94/AA94</f>
        <v>4.5698580585005368</v>
      </c>
      <c r="AC94" s="28">
        <f>P94*$AB94*AC$1</f>
        <v>2.9776487866263901</v>
      </c>
      <c r="AD94" s="28">
        <f>Q94*$AB94*AD$1</f>
        <v>0</v>
      </c>
      <c r="AE94" s="28">
        <f>R94*$AB94*AE$1</f>
        <v>0</v>
      </c>
      <c r="AF94" s="28">
        <f>S94*$AB94*AF$1</f>
        <v>0</v>
      </c>
      <c r="AG94" s="28">
        <f>T94*$AB94*AG$1</f>
        <v>1.5335819881639758</v>
      </c>
      <c r="AH94" s="28">
        <f>U94*$AB94*AH$1</f>
        <v>2.0150882719130823</v>
      </c>
      <c r="AI94" s="28">
        <f>V94*$AB94*AI$1</f>
        <v>1.0487983208069085</v>
      </c>
      <c r="AJ94" s="28">
        <f>W94*$AB94*AJ$1</f>
        <v>0.40583003369151699</v>
      </c>
      <c r="AK94" s="28">
        <f>X94*$AB94*AK$1</f>
        <v>0</v>
      </c>
      <c r="AL94" s="28">
        <f>Y94*$AB94*AL$1</f>
        <v>3.3859676215196526E-2</v>
      </c>
      <c r="AM94" s="28">
        <f>Z94*$AB94*AM$1</f>
        <v>0</v>
      </c>
      <c r="AN94" s="28">
        <f>SUM(AC94:AM94)</f>
        <v>8.0148070774170712</v>
      </c>
      <c r="AO94" s="28">
        <f>AN94*24/8-24</f>
        <v>4.4421232251213638E-2</v>
      </c>
      <c r="AP94" s="28">
        <f>AG94-AO94</f>
        <v>1.4891607559127622</v>
      </c>
      <c r="AQ94" s="28">
        <f>AC94/$AN94*8</f>
        <v>2.9721476840198586</v>
      </c>
      <c r="AR94" s="28">
        <f>AD94/$AN94*8</f>
        <v>0</v>
      </c>
      <c r="AS94" s="28">
        <f>AE94/$AN94*8</f>
        <v>0</v>
      </c>
      <c r="AT94" s="28">
        <f>AF94/$AN94*8</f>
        <v>0</v>
      </c>
      <c r="AU94" s="28">
        <f>AG94/$AN94*8</f>
        <v>1.5307487487603535</v>
      </c>
      <c r="AV94" s="28">
        <f>AH94/$AN94*8</f>
        <v>2.0113654663912226</v>
      </c>
      <c r="AW94" s="28">
        <f>AI94/$AN94*8</f>
        <v>1.0468607023737913</v>
      </c>
      <c r="AX94" s="28">
        <f>AJ94/$AN94*8</f>
        <v>0.40508027681415254</v>
      </c>
      <c r="AY94" s="28">
        <f>AK94/$AN94*8</f>
        <v>0</v>
      </c>
      <c r="AZ94" s="28">
        <f>AL94/$AN94*8</f>
        <v>3.3797121640620667E-2</v>
      </c>
      <c r="BA94" s="28">
        <f>AM94/$AN94*8</f>
        <v>0</v>
      </c>
      <c r="BB94" s="29">
        <f>AQ94</f>
        <v>2.9721476840198586</v>
      </c>
      <c r="BC94" s="29">
        <f>IF(3-BB94&gt;AV94,AV94,3-BB94)</f>
        <v>2.7852315980141373E-2</v>
      </c>
      <c r="BD94" s="28">
        <f>SUM(BB94:BC94)</f>
        <v>3</v>
      </c>
      <c r="BE94" s="28">
        <f>AV94-BC94</f>
        <v>1.9835131504110812</v>
      </c>
      <c r="BF94" s="28">
        <f>AY94</f>
        <v>0</v>
      </c>
      <c r="BG94" s="28">
        <f>IF(2-(BE94+AY94+AT94)&gt;AO94,AO94,2-(BE94+AY94+AT94))</f>
        <v>1.6486849588918773E-2</v>
      </c>
      <c r="BH94" s="28">
        <f>AT94</f>
        <v>0</v>
      </c>
      <c r="BI94" s="28">
        <f>SUM(BE94:BH94)</f>
        <v>2</v>
      </c>
      <c r="BJ94" s="28">
        <f>AI94/AN94*8</f>
        <v>1.0468607023737913</v>
      </c>
      <c r="BK94" s="28">
        <f>AJ94/AN94*8</f>
        <v>0.40508027681415254</v>
      </c>
      <c r="BL94" s="28">
        <f>AL94/AN94*8</f>
        <v>3.3797121640620667E-2</v>
      </c>
      <c r="BM94" s="28">
        <f>AP94/AN94*8</f>
        <v>1.4864095831912885</v>
      </c>
      <c r="BN94" s="28">
        <f>AO94-BG94</f>
        <v>2.7934382662294865E-2</v>
      </c>
      <c r="BO94" s="28">
        <f>AE94/AN94*8</f>
        <v>0</v>
      </c>
      <c r="BP94" s="28">
        <f>AD94/AN94*8</f>
        <v>0</v>
      </c>
      <c r="BQ94" s="28">
        <f>SUM(BJ94:BP94)</f>
        <v>3.0000820666821477</v>
      </c>
      <c r="BR94" s="27"/>
      <c r="BS94" s="29">
        <f>BJ94/(BJ94+BM94+BK94+BL94)*100</f>
        <v>35.222364891299883</v>
      </c>
      <c r="BT94" s="29">
        <f>BM94/(BJ94+BM94+BK94+BL94)*100</f>
        <v>50.01129624827081</v>
      </c>
      <c r="BU94" s="29">
        <f>BL94/(BJ94+BM94+BK94+BL94)*100</f>
        <v>1.1371279368900604</v>
      </c>
      <c r="BV94" s="28">
        <f>BK94/(BK94+BL94+BJ94+BM94)*100</f>
        <v>13.629210923539247</v>
      </c>
      <c r="BW94" s="28">
        <f>BT94+BU94</f>
        <v>51.14842418516087</v>
      </c>
      <c r="BX94" s="30">
        <f>BN94/BE94*BV94</f>
        <v>0.19194407319375217</v>
      </c>
      <c r="BY94" s="27"/>
    </row>
    <row r="96" spans="1:77">
      <c r="J96" s="6"/>
      <c r="BS96" s="4"/>
      <c r="BT96" s="4"/>
      <c r="BU96" s="4"/>
      <c r="BV96" s="4"/>
      <c r="BW96" s="4"/>
    </row>
    <row r="97" spans="10:76">
      <c r="J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</row>
    <row r="98" spans="10:76"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</row>
    <row r="99" spans="10:76">
      <c r="BS99" s="11"/>
      <c r="BT99" s="11"/>
      <c r="BU99" s="11"/>
      <c r="BV99" s="11"/>
      <c r="BW99" s="11"/>
      <c r="BX99" s="11"/>
    </row>
    <row r="100" spans="10:76">
      <c r="BS100" s="11"/>
      <c r="BT100" s="11"/>
      <c r="BU100" s="11"/>
      <c r="BV100" s="11"/>
      <c r="BW100" s="11"/>
      <c r="BX100" s="6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70"/>
  <sheetViews>
    <sheetView showZeros="0" zoomScale="85" zoomScaleNormal="85" workbookViewId="0">
      <pane xSplit="1" ySplit="1" topLeftCell="B41" activePane="bottomRight" state="frozen"/>
      <selection pane="topRight" activeCell="C1" sqref="C1"/>
      <selection pane="bottomLeft" activeCell="A2" sqref="A2"/>
      <selection pane="bottomRight" activeCell="E9" sqref="E9"/>
    </sheetView>
  </sheetViews>
  <sheetFormatPr baseColWidth="10" defaultRowHeight="15"/>
  <cols>
    <col min="1" max="1" width="20.42578125" style="34" bestFit="1" customWidth="1"/>
    <col min="2" max="2" width="6.42578125" style="34" bestFit="1" customWidth="1"/>
    <col min="3" max="3" width="9.28515625" style="34" bestFit="1" customWidth="1"/>
    <col min="4" max="4" width="8.140625" style="34" bestFit="1" customWidth="1"/>
    <col min="5" max="6" width="9.28515625" style="34" bestFit="1" customWidth="1"/>
    <col min="7" max="7" width="8.140625" style="34" bestFit="1" customWidth="1"/>
    <col min="8" max="9" width="9.28515625" style="34" bestFit="1" customWidth="1"/>
    <col min="10" max="12" width="8.140625" style="34" bestFit="1" customWidth="1"/>
    <col min="13" max="13" width="11.5703125" style="34" bestFit="1" customWidth="1"/>
    <col min="14" max="16" width="8.140625" style="34" bestFit="1" customWidth="1"/>
    <col min="17" max="17" width="9" style="34" bestFit="1" customWidth="1"/>
    <col min="18" max="18" width="9.5703125" style="34" bestFit="1" customWidth="1"/>
    <col min="19" max="19" width="11.28515625" style="34" bestFit="1" customWidth="1"/>
    <col min="20" max="25" width="8.140625" style="34" bestFit="1" customWidth="1"/>
    <col min="26" max="26" width="11.5703125" style="34" bestFit="1" customWidth="1"/>
    <col min="27" max="27" width="0" style="34" hidden="1" customWidth="1"/>
    <col min="28" max="30" width="11.5703125" style="34" bestFit="1" customWidth="1"/>
    <col min="31" max="31" width="11.42578125" style="34"/>
    <col min="32" max="33" width="11.5703125" style="34" bestFit="1" customWidth="1"/>
    <col min="34" max="47" width="11.42578125" style="34"/>
    <col min="48" max="49" width="11.5703125" style="34" bestFit="1" customWidth="1"/>
    <col min="50" max="16384" width="11.42578125" style="34"/>
  </cols>
  <sheetData>
    <row r="1" spans="1:49" s="37" customFormat="1">
      <c r="A1" s="36" t="s">
        <v>239</v>
      </c>
      <c r="B1" s="36" t="s">
        <v>237</v>
      </c>
      <c r="C1" s="36" t="s">
        <v>0</v>
      </c>
      <c r="D1" s="36" t="s">
        <v>3</v>
      </c>
      <c r="E1" s="36" t="s">
        <v>5</v>
      </c>
      <c r="F1" s="36" t="s">
        <v>4</v>
      </c>
      <c r="G1" s="36" t="s">
        <v>9</v>
      </c>
      <c r="H1" s="36" t="s">
        <v>6</v>
      </c>
      <c r="I1" s="36" t="s">
        <v>7</v>
      </c>
      <c r="J1" s="36" t="s">
        <v>1</v>
      </c>
      <c r="K1" s="36" t="s">
        <v>10</v>
      </c>
      <c r="L1" s="36" t="s">
        <v>8</v>
      </c>
      <c r="M1" s="36" t="s">
        <v>231</v>
      </c>
      <c r="N1" s="36" t="s">
        <v>141</v>
      </c>
      <c r="O1" s="36" t="s">
        <v>138</v>
      </c>
      <c r="P1" s="36" t="s">
        <v>236</v>
      </c>
      <c r="Q1" s="36" t="s">
        <v>235</v>
      </c>
      <c r="R1" s="36" t="s">
        <v>234</v>
      </c>
      <c r="S1" s="36" t="s">
        <v>233</v>
      </c>
      <c r="T1" s="36" t="s">
        <v>121</v>
      </c>
      <c r="U1" s="36" t="s">
        <v>232</v>
      </c>
      <c r="V1" s="36" t="s">
        <v>136</v>
      </c>
      <c r="W1" s="36" t="s">
        <v>135</v>
      </c>
      <c r="X1" s="36" t="s">
        <v>140</v>
      </c>
      <c r="Y1" s="36" t="s">
        <v>134</v>
      </c>
      <c r="Z1" s="36" t="s">
        <v>231</v>
      </c>
      <c r="AA1" s="36" t="s">
        <v>230</v>
      </c>
      <c r="AB1" s="36" t="s">
        <v>229</v>
      </c>
      <c r="AC1" s="36" t="s">
        <v>228</v>
      </c>
      <c r="AD1" s="36" t="s">
        <v>227</v>
      </c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</row>
    <row r="2" spans="1:49">
      <c r="A2" s="35" t="s">
        <v>226</v>
      </c>
      <c r="B2" s="35">
        <v>1</v>
      </c>
      <c r="C2" s="35">
        <v>55.28</v>
      </c>
      <c r="D2" s="35">
        <v>8.7400000000000005E-2</v>
      </c>
      <c r="E2" s="35">
        <v>9.23</v>
      </c>
      <c r="F2" s="35">
        <v>5.89</v>
      </c>
      <c r="G2" s="35">
        <v>0</v>
      </c>
      <c r="H2" s="35">
        <v>8.83</v>
      </c>
      <c r="I2" s="35">
        <v>13.9</v>
      </c>
      <c r="J2" s="35">
        <v>6.42</v>
      </c>
      <c r="K2" s="35">
        <v>0</v>
      </c>
      <c r="L2" s="35">
        <v>0</v>
      </c>
      <c r="M2" s="35">
        <v>99.637400000000014</v>
      </c>
      <c r="N2" s="35">
        <v>1.9804084293652877</v>
      </c>
      <c r="O2" s="35">
        <v>2.3546292120209477E-3</v>
      </c>
      <c r="P2" s="35">
        <v>1.9591570634712285E-2</v>
      </c>
      <c r="Q2" s="35">
        <v>0.37012401047208759</v>
      </c>
      <c r="R2" s="35">
        <v>0</v>
      </c>
      <c r="S2" s="35">
        <v>9.0693990710881689E-2</v>
      </c>
      <c r="T2" s="35">
        <v>8.5772250284642998E-2</v>
      </c>
      <c r="U2" s="35">
        <v>0</v>
      </c>
      <c r="V2" s="35">
        <v>0.47158457891914274</v>
      </c>
      <c r="W2" s="35">
        <v>0.53353485142892809</v>
      </c>
      <c r="X2" s="35">
        <v>0.44593568897229574</v>
      </c>
      <c r="Y2" s="35">
        <v>0</v>
      </c>
      <c r="Z2" s="35">
        <v>4</v>
      </c>
      <c r="AA2" s="35" t="s">
        <v>160</v>
      </c>
      <c r="AB2" s="35">
        <v>36.128441821936349</v>
      </c>
      <c r="AC2" s="35">
        <v>8.8527965608554524</v>
      </c>
      <c r="AD2" s="35">
        <v>55.018761617208199</v>
      </c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</row>
    <row r="3" spans="1:49">
      <c r="A3" s="35" t="s">
        <v>225</v>
      </c>
      <c r="B3" s="35">
        <v>2</v>
      </c>
      <c r="C3" s="35">
        <v>55.32</v>
      </c>
      <c r="D3" s="35">
        <v>0</v>
      </c>
      <c r="E3" s="35">
        <v>8.85</v>
      </c>
      <c r="F3" s="35">
        <v>5.7</v>
      </c>
      <c r="G3" s="35">
        <v>0</v>
      </c>
      <c r="H3" s="35">
        <v>9.4</v>
      </c>
      <c r="I3" s="35">
        <v>14.35</v>
      </c>
      <c r="J3" s="35">
        <v>6.32</v>
      </c>
      <c r="K3" s="35">
        <v>0</v>
      </c>
      <c r="L3" s="35">
        <v>0</v>
      </c>
      <c r="M3" s="35">
        <v>99.94</v>
      </c>
      <c r="N3" s="35">
        <v>1.9729090869246046</v>
      </c>
      <c r="O3" s="35">
        <v>0</v>
      </c>
      <c r="P3" s="35">
        <v>2.7090913075395351E-2</v>
      </c>
      <c r="Q3" s="35">
        <v>0.34489586971682745</v>
      </c>
      <c r="R3" s="35">
        <v>0</v>
      </c>
      <c r="S3" s="35">
        <v>0.11920612625889371</v>
      </c>
      <c r="T3" s="35">
        <v>5.0797961985991819E-2</v>
      </c>
      <c r="U3" s="35">
        <v>0</v>
      </c>
      <c r="V3" s="35">
        <v>0.49976393775546613</v>
      </c>
      <c r="W3" s="35">
        <v>0.5483250213824955</v>
      </c>
      <c r="X3" s="35">
        <v>0.43701108290032586</v>
      </c>
      <c r="Y3" s="35">
        <v>0</v>
      </c>
      <c r="Z3" s="35">
        <v>4.0000000000000009</v>
      </c>
      <c r="AA3" s="35" t="s">
        <v>160</v>
      </c>
      <c r="AB3" s="35">
        <v>32.9222820296553</v>
      </c>
      <c r="AC3" s="35">
        <v>11.378906078464176</v>
      </c>
      <c r="AD3" s="35">
        <v>55.698811891880517</v>
      </c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</row>
    <row r="4" spans="1:49">
      <c r="A4" s="35" t="s">
        <v>224</v>
      </c>
      <c r="B4" s="35">
        <v>3</v>
      </c>
      <c r="C4" s="35">
        <v>55.77</v>
      </c>
      <c r="D4" s="35">
        <v>0</v>
      </c>
      <c r="E4" s="35">
        <v>9.18</v>
      </c>
      <c r="F4" s="35">
        <v>5.42</v>
      </c>
      <c r="G4" s="35">
        <v>0</v>
      </c>
      <c r="H4" s="35">
        <v>9.17</v>
      </c>
      <c r="I4" s="35">
        <v>14.11</v>
      </c>
      <c r="J4" s="35">
        <v>6.5</v>
      </c>
      <c r="K4" s="35">
        <v>0</v>
      </c>
      <c r="L4" s="35">
        <v>0</v>
      </c>
      <c r="M4" s="35">
        <v>100.15</v>
      </c>
      <c r="N4" s="35">
        <v>1.9827043046486017</v>
      </c>
      <c r="O4" s="35">
        <v>0</v>
      </c>
      <c r="P4" s="35">
        <v>1.7295695351398299E-2</v>
      </c>
      <c r="Q4" s="35">
        <v>0.36734862398723434</v>
      </c>
      <c r="R4" s="35">
        <v>0</v>
      </c>
      <c r="S4" s="35">
        <v>9.7991553122044106E-2</v>
      </c>
      <c r="T4" s="35">
        <v>6.3153211181696561E-2</v>
      </c>
      <c r="U4" s="35">
        <v>0</v>
      </c>
      <c r="V4" s="35">
        <v>0.4860028323280991</v>
      </c>
      <c r="W4" s="35">
        <v>0.5374592976230439</v>
      </c>
      <c r="X4" s="35">
        <v>0.44804448175788208</v>
      </c>
      <c r="Y4" s="35">
        <v>0</v>
      </c>
      <c r="Z4" s="35">
        <v>3.9999999999999991</v>
      </c>
      <c r="AA4" s="35" t="s">
        <v>160</v>
      </c>
      <c r="AB4" s="35">
        <v>35.678044725029594</v>
      </c>
      <c r="AC4" s="35">
        <v>9.5172454357278244</v>
      </c>
      <c r="AD4" s="35">
        <v>54.804709839242584</v>
      </c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</row>
    <row r="5" spans="1:49">
      <c r="A5" s="35" t="s">
        <v>223</v>
      </c>
      <c r="B5" s="35">
        <v>4</v>
      </c>
      <c r="C5" s="35">
        <v>55.32</v>
      </c>
      <c r="D5" s="35">
        <v>0</v>
      </c>
      <c r="E5" s="35">
        <v>7.92</v>
      </c>
      <c r="F5" s="35">
        <v>6.12</v>
      </c>
      <c r="G5" s="35">
        <v>0</v>
      </c>
      <c r="H5" s="35">
        <v>9.61</v>
      </c>
      <c r="I5" s="35">
        <v>15.08</v>
      </c>
      <c r="J5" s="35">
        <v>5.91</v>
      </c>
      <c r="K5" s="35">
        <v>7.3899999999999993E-2</v>
      </c>
      <c r="L5" s="35">
        <v>0</v>
      </c>
      <c r="M5" s="35">
        <v>100.03389999999999</v>
      </c>
      <c r="N5" s="35">
        <v>1.9797071406311408</v>
      </c>
      <c r="O5" s="35">
        <v>0</v>
      </c>
      <c r="P5" s="35">
        <v>2.0292859368859162E-2</v>
      </c>
      <c r="Q5" s="35">
        <v>0.31375084904677025</v>
      </c>
      <c r="R5" s="35">
        <v>0</v>
      </c>
      <c r="S5" s="35">
        <v>0.11661081297816267</v>
      </c>
      <c r="T5" s="35">
        <v>6.6548838426549295E-2</v>
      </c>
      <c r="U5" s="35">
        <v>0</v>
      </c>
      <c r="V5" s="35">
        <v>0.51268938464538294</v>
      </c>
      <c r="W5" s="35">
        <v>0.57820438523004525</v>
      </c>
      <c r="X5" s="35">
        <v>0.41006880265607376</v>
      </c>
      <c r="Y5" s="35">
        <v>0</v>
      </c>
      <c r="Z5" s="35">
        <v>4.0000000000000009</v>
      </c>
      <c r="AA5" s="35" t="s">
        <v>160</v>
      </c>
      <c r="AB5" s="35">
        <v>30.234580786933865</v>
      </c>
      <c r="AC5" s="35">
        <v>11.237193640526943</v>
      </c>
      <c r="AD5" s="35">
        <v>58.528225572539192</v>
      </c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</row>
    <row r="6" spans="1:49">
      <c r="A6" s="35" t="s">
        <v>222</v>
      </c>
      <c r="B6" s="35">
        <v>5</v>
      </c>
      <c r="C6" s="35">
        <v>55.67</v>
      </c>
      <c r="D6" s="35">
        <v>0</v>
      </c>
      <c r="E6" s="35">
        <v>9</v>
      </c>
      <c r="F6" s="35">
        <v>5.5</v>
      </c>
      <c r="G6" s="35">
        <v>0</v>
      </c>
      <c r="H6" s="35">
        <v>9.07</v>
      </c>
      <c r="I6" s="35">
        <v>14.05</v>
      </c>
      <c r="J6" s="35">
        <v>6.34</v>
      </c>
      <c r="K6" s="35">
        <v>0</v>
      </c>
      <c r="L6" s="35">
        <v>0</v>
      </c>
      <c r="M6" s="35">
        <v>99.63000000000001</v>
      </c>
      <c r="N6" s="35">
        <v>1.9927661387548896</v>
      </c>
      <c r="O6" s="35">
        <v>0</v>
      </c>
      <c r="P6" s="35">
        <v>7.2338612451103845E-3</v>
      </c>
      <c r="Q6" s="35">
        <v>0.37246295872059393</v>
      </c>
      <c r="R6" s="35">
        <v>0</v>
      </c>
      <c r="S6" s="35">
        <v>7.4793360578659041E-2</v>
      </c>
      <c r="T6" s="35">
        <v>8.9855000188183876E-2</v>
      </c>
      <c r="U6" s="35">
        <v>0</v>
      </c>
      <c r="V6" s="35">
        <v>0.48401025163090716</v>
      </c>
      <c r="W6" s="35">
        <v>0.53885597082751369</v>
      </c>
      <c r="X6" s="35">
        <v>0.4400224580541422</v>
      </c>
      <c r="Y6" s="35">
        <v>0</v>
      </c>
      <c r="Z6" s="35">
        <v>4</v>
      </c>
      <c r="AA6" s="35" t="s">
        <v>160</v>
      </c>
      <c r="AB6" s="35">
        <v>36.776898976504654</v>
      </c>
      <c r="AC6" s="35">
        <v>7.3850776344663691</v>
      </c>
      <c r="AD6" s="35">
        <v>55.838023389028976</v>
      </c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</row>
    <row r="7" spans="1:49">
      <c r="A7" s="35" t="s">
        <v>221</v>
      </c>
      <c r="B7" s="35">
        <v>6</v>
      </c>
      <c r="C7" s="35">
        <v>56.66</v>
      </c>
      <c r="D7" s="35">
        <v>0</v>
      </c>
      <c r="E7" s="35">
        <v>10.53</v>
      </c>
      <c r="F7" s="35">
        <v>3.57</v>
      </c>
      <c r="G7" s="35">
        <v>0</v>
      </c>
      <c r="H7" s="35">
        <v>9.35</v>
      </c>
      <c r="I7" s="35">
        <v>13.95</v>
      </c>
      <c r="J7" s="35">
        <v>6.75</v>
      </c>
      <c r="K7" s="35">
        <v>0.1012</v>
      </c>
      <c r="L7" s="35">
        <v>0</v>
      </c>
      <c r="M7" s="35">
        <v>100.91119999999999</v>
      </c>
      <c r="N7" s="35">
        <v>1.9861545101404572</v>
      </c>
      <c r="O7" s="35">
        <v>0</v>
      </c>
      <c r="P7" s="35">
        <v>1.3845489859542814E-2</v>
      </c>
      <c r="Q7" s="35">
        <v>0.42118947981688853</v>
      </c>
      <c r="R7" s="35">
        <v>0</v>
      </c>
      <c r="S7" s="35">
        <v>5.1421461341254471E-2</v>
      </c>
      <c r="T7" s="35">
        <v>5.3234575526067973E-2</v>
      </c>
      <c r="U7" s="35">
        <v>0</v>
      </c>
      <c r="V7" s="35">
        <v>0.48860761485469595</v>
      </c>
      <c r="W7" s="35">
        <v>0.52392838712217604</v>
      </c>
      <c r="X7" s="35">
        <v>0.45876545129860336</v>
      </c>
      <c r="Y7" s="35">
        <v>0</v>
      </c>
      <c r="Z7" s="35">
        <v>4.0000000000000009</v>
      </c>
      <c r="AA7" s="35" t="s">
        <v>160</v>
      </c>
      <c r="AB7" s="35">
        <v>41.229275942671244</v>
      </c>
      <c r="AC7" s="35">
        <v>5.0335293747974887</v>
      </c>
      <c r="AD7" s="35">
        <v>53.737194682531268</v>
      </c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</row>
    <row r="8" spans="1:49">
      <c r="A8" s="35" t="s">
        <v>220</v>
      </c>
      <c r="B8" s="35">
        <v>7</v>
      </c>
      <c r="C8" s="35">
        <v>56.33</v>
      </c>
      <c r="D8" s="35">
        <v>0</v>
      </c>
      <c r="E8" s="35">
        <v>11.36</v>
      </c>
      <c r="F8" s="35">
        <v>3.54</v>
      </c>
      <c r="G8" s="35">
        <v>0</v>
      </c>
      <c r="H8" s="35">
        <v>8.35</v>
      </c>
      <c r="I8" s="35">
        <v>12.96</v>
      </c>
      <c r="J8" s="35">
        <v>7.15</v>
      </c>
      <c r="K8" s="35">
        <v>0</v>
      </c>
      <c r="L8" s="35">
        <v>0</v>
      </c>
      <c r="M8" s="35">
        <v>99.69</v>
      </c>
      <c r="N8" s="35">
        <v>1.996176965674503</v>
      </c>
      <c r="O8" s="35">
        <v>0</v>
      </c>
      <c r="P8" s="35">
        <v>3.8230343254970212E-3</v>
      </c>
      <c r="Q8" s="35">
        <v>0.47063407298567711</v>
      </c>
      <c r="R8" s="35">
        <v>0</v>
      </c>
      <c r="S8" s="35">
        <v>2.4453935895886847E-2</v>
      </c>
      <c r="T8" s="35">
        <v>8.0457337556512007E-2</v>
      </c>
      <c r="U8" s="35">
        <v>0</v>
      </c>
      <c r="V8" s="35">
        <v>0.44112119340114864</v>
      </c>
      <c r="W8" s="35">
        <v>0.49206848560470606</v>
      </c>
      <c r="X8" s="35">
        <v>0.49126497455606993</v>
      </c>
      <c r="Y8" s="35">
        <v>0</v>
      </c>
      <c r="Z8" s="35">
        <v>4.0000000000000009</v>
      </c>
      <c r="AA8" s="35" t="s">
        <v>160</v>
      </c>
      <c r="AB8" s="35">
        <v>46.789425811536532</v>
      </c>
      <c r="AC8" s="35">
        <v>2.431157634087171</v>
      </c>
      <c r="AD8" s="35">
        <v>50.77941655437629</v>
      </c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</row>
    <row r="9" spans="1:49">
      <c r="A9" s="35" t="s">
        <v>219</v>
      </c>
      <c r="B9" s="35">
        <v>8</v>
      </c>
      <c r="C9" s="35">
        <v>56.35</v>
      </c>
      <c r="D9" s="35">
        <v>0.1026</v>
      </c>
      <c r="E9" s="35">
        <v>11.71</v>
      </c>
      <c r="F9" s="35">
        <v>5.21</v>
      </c>
      <c r="G9" s="35">
        <v>0</v>
      </c>
      <c r="H9" s="35">
        <v>7.07</v>
      </c>
      <c r="I9" s="35">
        <v>11.6</v>
      </c>
      <c r="J9" s="35">
        <v>7.97</v>
      </c>
      <c r="K9" s="35">
        <v>0</v>
      </c>
      <c r="L9" s="35">
        <v>0</v>
      </c>
      <c r="M9" s="35">
        <v>100.01259999999999</v>
      </c>
      <c r="N9" s="35">
        <v>1.9945739808117764</v>
      </c>
      <c r="O9" s="35">
        <v>2.731039320398216E-3</v>
      </c>
      <c r="P9" s="35">
        <v>5.4260191882236075E-3</v>
      </c>
      <c r="Q9" s="35">
        <v>0.4830828587139338</v>
      </c>
      <c r="R9" s="35">
        <v>0</v>
      </c>
      <c r="S9" s="35">
        <v>6.3852989367609414E-2</v>
      </c>
      <c r="T9" s="35">
        <v>9.0371577893942567E-2</v>
      </c>
      <c r="U9" s="35">
        <v>0</v>
      </c>
      <c r="V9" s="35">
        <v>0.37306783116354791</v>
      </c>
      <c r="W9" s="35">
        <v>0.43992179600645426</v>
      </c>
      <c r="X9" s="35">
        <v>0.54697190753411395</v>
      </c>
      <c r="Y9" s="35">
        <v>0</v>
      </c>
      <c r="Z9" s="35">
        <v>4</v>
      </c>
      <c r="AA9" s="35" t="s">
        <v>160</v>
      </c>
      <c r="AB9" s="35">
        <v>48.376657893765426</v>
      </c>
      <c r="AC9" s="35">
        <v>6.3943362228885992</v>
      </c>
      <c r="AD9" s="35">
        <v>45.229005883345963</v>
      </c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</row>
    <row r="10" spans="1:49">
      <c r="A10" s="35" t="s">
        <v>218</v>
      </c>
      <c r="B10" s="35">
        <v>9</v>
      </c>
      <c r="C10" s="35">
        <v>56.15</v>
      </c>
      <c r="D10" s="35">
        <v>0.1055</v>
      </c>
      <c r="E10" s="35">
        <v>11.64</v>
      </c>
      <c r="F10" s="35">
        <v>5.2</v>
      </c>
      <c r="G10" s="35">
        <v>0</v>
      </c>
      <c r="H10" s="35">
        <v>7.41</v>
      </c>
      <c r="I10" s="35">
        <v>11.98</v>
      </c>
      <c r="J10" s="35">
        <v>7.91</v>
      </c>
      <c r="K10" s="35">
        <v>7.0199999999999999E-2</v>
      </c>
      <c r="L10" s="35">
        <v>0</v>
      </c>
      <c r="M10" s="35">
        <v>100.4657</v>
      </c>
      <c r="N10" s="35">
        <v>1.9775994993350228</v>
      </c>
      <c r="O10" s="35">
        <v>2.7942509400285275E-3</v>
      </c>
      <c r="P10" s="35">
        <v>2.240050066497723E-2</v>
      </c>
      <c r="Q10" s="35">
        <v>0.46077054372829357</v>
      </c>
      <c r="R10" s="35">
        <v>0</v>
      </c>
      <c r="S10" s="35">
        <v>9.6192894182927979E-2</v>
      </c>
      <c r="T10" s="35">
        <v>5.6969284187958158E-2</v>
      </c>
      <c r="U10" s="35">
        <v>0</v>
      </c>
      <c r="V10" s="35">
        <v>0.38906212133789614</v>
      </c>
      <c r="W10" s="35">
        <v>0.45207101470494138</v>
      </c>
      <c r="X10" s="35">
        <v>0.54015143912629993</v>
      </c>
      <c r="Y10" s="35">
        <v>0</v>
      </c>
      <c r="Z10" s="35">
        <v>4</v>
      </c>
      <c r="AA10" s="35" t="s">
        <v>160</v>
      </c>
      <c r="AB10" s="35">
        <v>45.173972968265339</v>
      </c>
      <c r="AC10" s="35">
        <v>9.4307573708991139</v>
      </c>
      <c r="AD10" s="35">
        <v>45.395269660835538</v>
      </c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</row>
    <row r="11" spans="1:49">
      <c r="A11" s="35" t="s">
        <v>217</v>
      </c>
      <c r="B11" s="35">
        <v>10</v>
      </c>
      <c r="C11" s="35">
        <v>56.58</v>
      </c>
      <c r="D11" s="35">
        <v>0</v>
      </c>
      <c r="E11" s="35">
        <v>11.72</v>
      </c>
      <c r="F11" s="35">
        <v>5.15</v>
      </c>
      <c r="G11" s="35">
        <v>0</v>
      </c>
      <c r="H11" s="35">
        <v>7.24</v>
      </c>
      <c r="I11" s="35">
        <v>11.56</v>
      </c>
      <c r="J11" s="35">
        <v>8.02</v>
      </c>
      <c r="K11" s="35">
        <v>0</v>
      </c>
      <c r="L11" s="35">
        <v>0</v>
      </c>
      <c r="M11" s="35">
        <v>100.27</v>
      </c>
      <c r="N11" s="35">
        <v>1.9952647123548386</v>
      </c>
      <c r="O11" s="35">
        <v>0</v>
      </c>
      <c r="P11" s="35">
        <v>4.7352876451614012E-3</v>
      </c>
      <c r="Q11" s="35">
        <v>0.48237188778516826</v>
      </c>
      <c r="R11" s="35">
        <v>0</v>
      </c>
      <c r="S11" s="35">
        <v>7.0719170503803941E-2</v>
      </c>
      <c r="T11" s="35">
        <v>8.1162167976759902E-2</v>
      </c>
      <c r="U11" s="35">
        <v>0</v>
      </c>
      <c r="V11" s="35">
        <v>0.38061710747402688</v>
      </c>
      <c r="W11" s="35">
        <v>0.4367738956164316</v>
      </c>
      <c r="X11" s="35">
        <v>0.54835577064380936</v>
      </c>
      <c r="Y11" s="35">
        <v>0</v>
      </c>
      <c r="Z11" s="35">
        <v>4</v>
      </c>
      <c r="AA11" s="35" t="s">
        <v>160</v>
      </c>
      <c r="AB11" s="35">
        <v>47.937705625876426</v>
      </c>
      <c r="AC11" s="35">
        <v>7.0280106771631683</v>
      </c>
      <c r="AD11" s="35">
        <v>45.034283696960415</v>
      </c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</row>
    <row r="12" spans="1:49">
      <c r="A12" s="35" t="s">
        <v>216</v>
      </c>
      <c r="B12" s="35">
        <v>11</v>
      </c>
      <c r="C12" s="35">
        <v>56.22</v>
      </c>
      <c r="D12" s="35">
        <v>9.8900000000000002E-2</v>
      </c>
      <c r="E12" s="35">
        <v>11.48</v>
      </c>
      <c r="F12" s="35">
        <v>5.34</v>
      </c>
      <c r="G12" s="35">
        <v>0</v>
      </c>
      <c r="H12" s="35">
        <v>7.34</v>
      </c>
      <c r="I12" s="35">
        <v>11.67</v>
      </c>
      <c r="J12" s="35">
        <v>7.78</v>
      </c>
      <c r="K12" s="35">
        <v>0</v>
      </c>
      <c r="L12" s="35">
        <v>0</v>
      </c>
      <c r="M12" s="35">
        <v>99.928900000000013</v>
      </c>
      <c r="N12" s="35">
        <v>1.9932534914311208</v>
      </c>
      <c r="O12" s="35">
        <v>2.6368920267101975E-3</v>
      </c>
      <c r="P12" s="35">
        <v>6.7465085688791504E-3</v>
      </c>
      <c r="Q12" s="35">
        <v>0.47295702435856435</v>
      </c>
      <c r="R12" s="35">
        <v>0</v>
      </c>
      <c r="S12" s="35">
        <v>6.3328460032829437E-2</v>
      </c>
      <c r="T12" s="35">
        <v>9.500494708224852E-2</v>
      </c>
      <c r="U12" s="35">
        <v>0</v>
      </c>
      <c r="V12" s="35">
        <v>0.38795371208712698</v>
      </c>
      <c r="W12" s="35">
        <v>0.44330620453658293</v>
      </c>
      <c r="X12" s="35">
        <v>0.53481275987593746</v>
      </c>
      <c r="Y12" s="35">
        <v>0</v>
      </c>
      <c r="Z12" s="35">
        <v>3.9999999999999996</v>
      </c>
      <c r="AA12" s="35" t="s">
        <v>160</v>
      </c>
      <c r="AB12" s="35">
        <v>47.262937252544425</v>
      </c>
      <c r="AC12" s="35">
        <v>6.3284587788735864</v>
      </c>
      <c r="AD12" s="35">
        <v>46.408603968582</v>
      </c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</row>
    <row r="13" spans="1:49">
      <c r="A13" s="35" t="s">
        <v>215</v>
      </c>
      <c r="B13" s="35">
        <v>12</v>
      </c>
      <c r="C13" s="35">
        <v>56.06</v>
      </c>
      <c r="D13" s="35">
        <v>0</v>
      </c>
      <c r="E13" s="35">
        <v>11.41</v>
      </c>
      <c r="F13" s="35">
        <v>5.39</v>
      </c>
      <c r="G13" s="35">
        <v>0</v>
      </c>
      <c r="H13" s="35">
        <v>7.31</v>
      </c>
      <c r="I13" s="35">
        <v>11.99</v>
      </c>
      <c r="J13" s="35">
        <v>7.71</v>
      </c>
      <c r="K13" s="35">
        <v>0</v>
      </c>
      <c r="L13" s="35">
        <v>0</v>
      </c>
      <c r="M13" s="35">
        <v>99.86999999999999</v>
      </c>
      <c r="N13" s="35">
        <v>1.9895673075191607</v>
      </c>
      <c r="O13" s="35">
        <v>0</v>
      </c>
      <c r="P13" s="35">
        <v>1.0432692480839334E-2</v>
      </c>
      <c r="Q13" s="35">
        <v>0.46682234784436999</v>
      </c>
      <c r="R13" s="35">
        <v>0</v>
      </c>
      <c r="S13" s="35">
        <v>7.414088790261486E-2</v>
      </c>
      <c r="T13" s="35">
        <v>8.5834774024440202E-2</v>
      </c>
      <c r="U13" s="35">
        <v>0</v>
      </c>
      <c r="V13" s="35">
        <v>0.38675423603660625</v>
      </c>
      <c r="W13" s="35">
        <v>0.45591721092582099</v>
      </c>
      <c r="X13" s="35">
        <v>0.53053054326614835</v>
      </c>
      <c r="Y13" s="35">
        <v>0</v>
      </c>
      <c r="Z13" s="35">
        <v>4.0000000000000009</v>
      </c>
      <c r="AA13" s="35" t="s">
        <v>160</v>
      </c>
      <c r="AB13" s="35">
        <v>46.022015975610401</v>
      </c>
      <c r="AC13" s="35">
        <v>7.3092326090558482</v>
      </c>
      <c r="AD13" s="35">
        <v>46.668751415333745</v>
      </c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</row>
    <row r="14" spans="1:49">
      <c r="A14" s="35" t="s">
        <v>214</v>
      </c>
      <c r="B14" s="35">
        <v>13</v>
      </c>
      <c r="C14" s="35">
        <v>56.56</v>
      </c>
      <c r="D14" s="35">
        <v>7.7399999999999997E-2</v>
      </c>
      <c r="E14" s="35">
        <v>11.25</v>
      </c>
      <c r="F14" s="35">
        <v>5.12</v>
      </c>
      <c r="G14" s="35">
        <v>0</v>
      </c>
      <c r="H14" s="35">
        <v>7.51</v>
      </c>
      <c r="I14" s="35">
        <v>12.18</v>
      </c>
      <c r="J14" s="35">
        <v>7.81</v>
      </c>
      <c r="K14" s="35">
        <v>0</v>
      </c>
      <c r="L14" s="35">
        <v>0</v>
      </c>
      <c r="M14" s="35">
        <v>100.50740000000002</v>
      </c>
      <c r="N14" s="35">
        <v>1.9924723937080127</v>
      </c>
      <c r="O14" s="35">
        <v>2.0504455261050121E-3</v>
      </c>
      <c r="P14" s="35">
        <v>7.5276062919873432E-3</v>
      </c>
      <c r="Q14" s="35">
        <v>0.45955615756983864</v>
      </c>
      <c r="R14" s="35">
        <v>0</v>
      </c>
      <c r="S14" s="35">
        <v>7.7309131543576104E-2</v>
      </c>
      <c r="T14" s="35">
        <v>7.3529464352679097E-2</v>
      </c>
      <c r="U14" s="35">
        <v>0</v>
      </c>
      <c r="V14" s="35">
        <v>0.39439827668506783</v>
      </c>
      <c r="W14" s="35">
        <v>0.4597179504490948</v>
      </c>
      <c r="X14" s="35">
        <v>0.53343857387363858</v>
      </c>
      <c r="Y14" s="35">
        <v>0</v>
      </c>
      <c r="Z14" s="35">
        <v>4</v>
      </c>
      <c r="AA14" s="35" t="s">
        <v>160</v>
      </c>
      <c r="AB14" s="35">
        <v>45.787682519820997</v>
      </c>
      <c r="AC14" s="35">
        <v>7.7026624770279541</v>
      </c>
      <c r="AD14" s="35">
        <v>46.509655003151053</v>
      </c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</row>
    <row r="15" spans="1:49">
      <c r="A15" s="35" t="s">
        <v>213</v>
      </c>
      <c r="B15" s="35">
        <v>14</v>
      </c>
      <c r="C15" s="35">
        <v>56.78</v>
      </c>
      <c r="D15" s="35">
        <v>9.2399999999999996E-2</v>
      </c>
      <c r="E15" s="35">
        <v>11.77</v>
      </c>
      <c r="F15" s="35">
        <v>5.12</v>
      </c>
      <c r="G15" s="35">
        <v>0</v>
      </c>
      <c r="H15" s="35">
        <v>7.25</v>
      </c>
      <c r="I15" s="35">
        <v>11.84</v>
      </c>
      <c r="J15" s="35">
        <v>8.0399999999999991</v>
      </c>
      <c r="K15" s="35">
        <v>0</v>
      </c>
      <c r="L15" s="35">
        <v>0</v>
      </c>
      <c r="M15" s="35">
        <v>100.89240000000001</v>
      </c>
      <c r="N15" s="35">
        <v>1.9907864173758807</v>
      </c>
      <c r="O15" s="35">
        <v>2.4362711099532456E-3</v>
      </c>
      <c r="P15" s="35">
        <v>9.2135826241193097E-3</v>
      </c>
      <c r="Q15" s="35">
        <v>0.47715451484696081</v>
      </c>
      <c r="R15" s="35">
        <v>0</v>
      </c>
      <c r="S15" s="35">
        <v>7.3743953248702532E-2</v>
      </c>
      <c r="T15" s="35">
        <v>7.6383061851472589E-2</v>
      </c>
      <c r="U15" s="35">
        <v>0</v>
      </c>
      <c r="V15" s="35">
        <v>0.37894784962933953</v>
      </c>
      <c r="W15" s="35">
        <v>0.44477692162212107</v>
      </c>
      <c r="X15" s="35">
        <v>0.54655742769145077</v>
      </c>
      <c r="Y15" s="35">
        <v>0</v>
      </c>
      <c r="Z15" s="35">
        <v>4.0000000000000009</v>
      </c>
      <c r="AA15" s="35" t="s">
        <v>160</v>
      </c>
      <c r="AB15" s="35">
        <v>47.500419721108287</v>
      </c>
      <c r="AC15" s="35">
        <v>7.3411622906484357</v>
      </c>
      <c r="AD15" s="35">
        <v>45.158417988243258</v>
      </c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</row>
    <row r="16" spans="1:49">
      <c r="A16" s="35" t="s">
        <v>212</v>
      </c>
      <c r="B16" s="35">
        <v>15</v>
      </c>
      <c r="C16" s="35">
        <v>56.71</v>
      </c>
      <c r="D16" s="35">
        <v>0</v>
      </c>
      <c r="E16" s="35">
        <v>11.52</v>
      </c>
      <c r="F16" s="35">
        <v>5.38</v>
      </c>
      <c r="G16" s="35">
        <v>0</v>
      </c>
      <c r="H16" s="35">
        <v>7.37</v>
      </c>
      <c r="I16" s="35">
        <v>11.92</v>
      </c>
      <c r="J16" s="35">
        <v>7.66</v>
      </c>
      <c r="K16" s="35">
        <v>0</v>
      </c>
      <c r="L16" s="35">
        <v>0</v>
      </c>
      <c r="M16" s="35">
        <v>100.56</v>
      </c>
      <c r="N16" s="35">
        <v>2.0004108155405085</v>
      </c>
      <c r="O16" s="35">
        <v>0</v>
      </c>
      <c r="P16" s="35">
        <v>0</v>
      </c>
      <c r="Q16" s="35">
        <v>0.47892925068787934</v>
      </c>
      <c r="R16" s="35">
        <v>0</v>
      </c>
      <c r="S16" s="35">
        <v>4.4137524404727291E-2</v>
      </c>
      <c r="T16" s="35">
        <v>0.11457142996988381</v>
      </c>
      <c r="U16" s="35">
        <v>0</v>
      </c>
      <c r="V16" s="35">
        <v>0.38756022032142567</v>
      </c>
      <c r="W16" s="35">
        <v>0.45050235290195323</v>
      </c>
      <c r="X16" s="35">
        <v>0.52388840617362253</v>
      </c>
      <c r="Y16" s="35">
        <v>0</v>
      </c>
      <c r="Z16" s="35">
        <v>4</v>
      </c>
      <c r="AA16" s="35" t="s">
        <v>160</v>
      </c>
      <c r="AB16" s="35">
        <v>47.958304064895465</v>
      </c>
      <c r="AC16" s="35">
        <v>4.4197776874838652</v>
      </c>
      <c r="AD16" s="35">
        <v>47.621918247620684</v>
      </c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</row>
    <row r="17" spans="1:49">
      <c r="A17" s="35" t="s">
        <v>211</v>
      </c>
      <c r="B17" s="35">
        <v>16</v>
      </c>
      <c r="C17" s="35">
        <v>53.42</v>
      </c>
      <c r="D17" s="35">
        <v>0</v>
      </c>
      <c r="E17" s="35">
        <v>5.27</v>
      </c>
      <c r="F17" s="35">
        <v>10.18</v>
      </c>
      <c r="G17" s="35">
        <v>9.7900000000000001E-2</v>
      </c>
      <c r="H17" s="35">
        <v>9.89</v>
      </c>
      <c r="I17" s="35">
        <v>17.95</v>
      </c>
      <c r="J17" s="35">
        <v>3.51</v>
      </c>
      <c r="K17" s="35">
        <v>0</v>
      </c>
      <c r="L17" s="35">
        <v>0</v>
      </c>
      <c r="M17" s="35">
        <v>100.31790000000001</v>
      </c>
      <c r="N17" s="35">
        <v>1.960208493858127</v>
      </c>
      <c r="O17" s="35">
        <v>0</v>
      </c>
      <c r="P17" s="35">
        <v>3.979150614187299E-2</v>
      </c>
      <c r="Q17" s="35">
        <v>0.18812109355135889</v>
      </c>
      <c r="R17" s="35">
        <v>0</v>
      </c>
      <c r="S17" s="35">
        <v>0.10139193313138239</v>
      </c>
      <c r="T17" s="35">
        <v>0.21100428601237381</v>
      </c>
      <c r="U17" s="35">
        <v>3.0427791248599143E-3</v>
      </c>
      <c r="V17" s="35">
        <v>0.54101192036119805</v>
      </c>
      <c r="W17" s="35">
        <v>0.70570646727795383</v>
      </c>
      <c r="X17" s="35">
        <v>0.24972152054087318</v>
      </c>
      <c r="Y17" s="35">
        <v>0</v>
      </c>
      <c r="Z17" s="35">
        <v>4</v>
      </c>
      <c r="AA17" s="35" t="s">
        <v>160</v>
      </c>
      <c r="AB17" s="35">
        <v>16.581650309089678</v>
      </c>
      <c r="AC17" s="35">
        <v>8.9370391571118013</v>
      </c>
      <c r="AD17" s="35">
        <v>74.481310533798535</v>
      </c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</row>
    <row r="18" spans="1:49">
      <c r="A18" s="35" t="s">
        <v>210</v>
      </c>
      <c r="B18" s="35">
        <v>17</v>
      </c>
      <c r="C18" s="35">
        <v>56.08</v>
      </c>
      <c r="D18" s="35">
        <v>8.1900000000000001E-2</v>
      </c>
      <c r="E18" s="35">
        <v>11.21</v>
      </c>
      <c r="F18" s="35">
        <v>5.39</v>
      </c>
      <c r="G18" s="35">
        <v>5.5399999999999998E-2</v>
      </c>
      <c r="H18" s="35">
        <v>7.46</v>
      </c>
      <c r="I18" s="35">
        <v>12.08</v>
      </c>
      <c r="J18" s="35">
        <v>7.8</v>
      </c>
      <c r="K18" s="35">
        <v>0</v>
      </c>
      <c r="L18" s="35">
        <v>0</v>
      </c>
      <c r="M18" s="35">
        <v>100.15729999999999</v>
      </c>
      <c r="N18" s="35">
        <v>1.9834605806840608</v>
      </c>
      <c r="O18" s="35">
        <v>2.1783308080758177E-3</v>
      </c>
      <c r="P18" s="35">
        <v>1.6539419315939163E-2</v>
      </c>
      <c r="Q18" s="35">
        <v>0.45074415805106638</v>
      </c>
      <c r="R18" s="35">
        <v>0</v>
      </c>
      <c r="S18" s="35">
        <v>9.6323875098085932E-2</v>
      </c>
      <c r="T18" s="35">
        <v>6.3103884092534285E-2</v>
      </c>
      <c r="U18" s="35">
        <v>1.6596430314410871E-3</v>
      </c>
      <c r="V18" s="35">
        <v>0.39333858926349152</v>
      </c>
      <c r="W18" s="35">
        <v>0.45776624420593998</v>
      </c>
      <c r="X18" s="35">
        <v>0.53488527544936448</v>
      </c>
      <c r="Y18" s="35">
        <v>0</v>
      </c>
      <c r="Z18" s="35">
        <v>3.9999999999999991</v>
      </c>
      <c r="AA18" s="35" t="s">
        <v>160</v>
      </c>
      <c r="AB18" s="35">
        <v>44.426518087246443</v>
      </c>
      <c r="AC18" s="35">
        <v>9.4939319852348731</v>
      </c>
      <c r="AD18" s="35">
        <v>46.079549927518684</v>
      </c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</row>
    <row r="19" spans="1:49">
      <c r="A19" s="35" t="s">
        <v>209</v>
      </c>
      <c r="B19" s="35">
        <v>18</v>
      </c>
      <c r="C19" s="35">
        <v>56.41</v>
      </c>
      <c r="D19" s="35">
        <v>0.1022</v>
      </c>
      <c r="E19" s="35">
        <v>11.47</v>
      </c>
      <c r="F19" s="35">
        <v>5.29</v>
      </c>
      <c r="G19" s="35">
        <v>0</v>
      </c>
      <c r="H19" s="35">
        <v>7.3</v>
      </c>
      <c r="I19" s="35">
        <v>11.69</v>
      </c>
      <c r="J19" s="35">
        <v>7.83</v>
      </c>
      <c r="K19" s="35">
        <v>0</v>
      </c>
      <c r="L19" s="35">
        <v>0</v>
      </c>
      <c r="M19" s="35">
        <v>100.09220000000001</v>
      </c>
      <c r="N19" s="35">
        <v>1.9964926901688704</v>
      </c>
      <c r="O19" s="35">
        <v>2.7201126096654676E-3</v>
      </c>
      <c r="P19" s="35">
        <v>3.5073098311295681E-3</v>
      </c>
      <c r="Q19" s="35">
        <v>0.47494028896154489</v>
      </c>
      <c r="R19" s="35">
        <v>0</v>
      </c>
      <c r="S19" s="35">
        <v>6.0435477449967134E-2</v>
      </c>
      <c r="T19" s="35">
        <v>9.614113931031229E-2</v>
      </c>
      <c r="U19" s="35">
        <v>0</v>
      </c>
      <c r="V19" s="35">
        <v>0.38516484796615474</v>
      </c>
      <c r="W19" s="35">
        <v>0.44328945190264057</v>
      </c>
      <c r="X19" s="35">
        <v>0.53730868179971525</v>
      </c>
      <c r="Y19" s="35">
        <v>0</v>
      </c>
      <c r="Z19" s="35">
        <v>4.0000000000000009</v>
      </c>
      <c r="AA19" s="35" t="s">
        <v>160</v>
      </c>
      <c r="AB19" s="35">
        <v>47.684269331948926</v>
      </c>
      <c r="AC19" s="35">
        <v>6.0677555703481172</v>
      </c>
      <c r="AD19" s="35">
        <v>46.247975097702955</v>
      </c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</row>
    <row r="20" spans="1:49">
      <c r="A20" s="35" t="s">
        <v>208</v>
      </c>
      <c r="B20" s="35">
        <v>19</v>
      </c>
      <c r="C20" s="35">
        <v>56.35</v>
      </c>
      <c r="D20" s="35">
        <v>0</v>
      </c>
      <c r="E20" s="35">
        <v>10.96</v>
      </c>
      <c r="F20" s="35">
        <v>5.34</v>
      </c>
      <c r="G20" s="35">
        <v>0</v>
      </c>
      <c r="H20" s="35">
        <v>7.5</v>
      </c>
      <c r="I20" s="35">
        <v>12.02</v>
      </c>
      <c r="J20" s="35">
        <v>7.74</v>
      </c>
      <c r="K20" s="35">
        <v>0</v>
      </c>
      <c r="L20" s="35">
        <v>0</v>
      </c>
      <c r="M20" s="35">
        <v>99.91</v>
      </c>
      <c r="N20" s="35">
        <v>1.9982392834217537</v>
      </c>
      <c r="O20" s="35">
        <v>0</v>
      </c>
      <c r="P20" s="35">
        <v>1.7607165782462797E-3</v>
      </c>
      <c r="Q20" s="35">
        <v>0.45630043753811295</v>
      </c>
      <c r="R20" s="35">
        <v>0</v>
      </c>
      <c r="S20" s="35">
        <v>7.7623681149294299E-2</v>
      </c>
      <c r="T20" s="35">
        <v>8.0739580247156634E-2</v>
      </c>
      <c r="U20" s="35">
        <v>0</v>
      </c>
      <c r="V20" s="35">
        <v>0.396485213243299</v>
      </c>
      <c r="W20" s="35">
        <v>0.45668768571297486</v>
      </c>
      <c r="X20" s="35">
        <v>0.53216340210916169</v>
      </c>
      <c r="Y20" s="35">
        <v>0</v>
      </c>
      <c r="Z20" s="35">
        <v>3.9999999999999991</v>
      </c>
      <c r="AA20" s="35" t="s">
        <v>160</v>
      </c>
      <c r="AB20" s="35">
        <v>45.519643580346738</v>
      </c>
      <c r="AC20" s="35">
        <v>7.7435873574309797</v>
      </c>
      <c r="AD20" s="35">
        <v>46.73676906222228</v>
      </c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</row>
    <row r="21" spans="1:49">
      <c r="A21" s="35" t="s">
        <v>207</v>
      </c>
      <c r="B21" s="35">
        <v>20</v>
      </c>
      <c r="C21" s="35">
        <v>53.92</v>
      </c>
      <c r="D21" s="35">
        <v>0</v>
      </c>
      <c r="E21" s="35">
        <v>5.49</v>
      </c>
      <c r="F21" s="35">
        <v>7.11</v>
      </c>
      <c r="G21" s="35">
        <v>3.5499999999999997E-2</v>
      </c>
      <c r="H21" s="35">
        <v>11.15</v>
      </c>
      <c r="I21" s="35">
        <v>18.18</v>
      </c>
      <c r="J21" s="35">
        <v>4.04</v>
      </c>
      <c r="K21" s="35">
        <v>0</v>
      </c>
      <c r="L21" s="35">
        <v>0</v>
      </c>
      <c r="M21" s="35">
        <v>99.925500000000014</v>
      </c>
      <c r="N21" s="35">
        <v>1.9553903035213873</v>
      </c>
      <c r="O21" s="35">
        <v>0</v>
      </c>
      <c r="P21" s="35">
        <v>4.4609696478612682E-2</v>
      </c>
      <c r="Q21" s="35">
        <v>0.19003743795630607</v>
      </c>
      <c r="R21" s="35">
        <v>0</v>
      </c>
      <c r="S21" s="35">
        <v>0.1386357429747207</v>
      </c>
      <c r="T21" s="35">
        <v>7.6996044256298718E-2</v>
      </c>
      <c r="U21" s="35">
        <v>1.0904387594912527E-3</v>
      </c>
      <c r="V21" s="35">
        <v>0.60279633160767188</v>
      </c>
      <c r="W21" s="35">
        <v>0.70638051999309748</v>
      </c>
      <c r="X21" s="35">
        <v>0.28406348445241353</v>
      </c>
      <c r="Y21" s="35">
        <v>0</v>
      </c>
      <c r="Z21" s="35">
        <v>4.0000000000000009</v>
      </c>
      <c r="AA21" s="35" t="s">
        <v>160</v>
      </c>
      <c r="AB21" s="35">
        <v>16.80850557148479</v>
      </c>
      <c r="AC21" s="35">
        <v>12.262108368001185</v>
      </c>
      <c r="AD21" s="35">
        <v>70.92938606051402</v>
      </c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</row>
    <row r="22" spans="1:49">
      <c r="A22" s="35" t="s">
        <v>206</v>
      </c>
      <c r="B22" s="35">
        <v>21</v>
      </c>
      <c r="C22" s="35">
        <v>54.94</v>
      </c>
      <c r="D22" s="35">
        <v>0</v>
      </c>
      <c r="E22" s="35">
        <v>5.68</v>
      </c>
      <c r="F22" s="35">
        <v>7.38</v>
      </c>
      <c r="G22" s="35">
        <v>4.6199999999999998E-2</v>
      </c>
      <c r="H22" s="35">
        <v>10.56</v>
      </c>
      <c r="I22" s="35">
        <v>17</v>
      </c>
      <c r="J22" s="35">
        <v>4.88</v>
      </c>
      <c r="K22" s="35">
        <v>0</v>
      </c>
      <c r="L22" s="35">
        <v>0</v>
      </c>
      <c r="M22" s="35">
        <v>100.4862</v>
      </c>
      <c r="N22" s="35">
        <v>1.9751250177191557</v>
      </c>
      <c r="O22" s="35">
        <v>0</v>
      </c>
      <c r="P22" s="35">
        <v>2.4874982280844282E-2</v>
      </c>
      <c r="Q22" s="35">
        <v>0.21579039013500856</v>
      </c>
      <c r="R22" s="35">
        <v>0</v>
      </c>
      <c r="S22" s="35">
        <v>0.14923909787988121</v>
      </c>
      <c r="T22" s="35">
        <v>7.2642816743177657E-2</v>
      </c>
      <c r="U22" s="35">
        <v>1.4068158857039768E-3</v>
      </c>
      <c r="V22" s="35">
        <v>0.56595514540369096</v>
      </c>
      <c r="W22" s="35">
        <v>0.65481122821849291</v>
      </c>
      <c r="X22" s="35">
        <v>0.34015450573404449</v>
      </c>
      <c r="Y22" s="35">
        <v>0</v>
      </c>
      <c r="Z22" s="35">
        <v>4</v>
      </c>
      <c r="AA22" s="35" t="s">
        <v>160</v>
      </c>
      <c r="AB22" s="35">
        <v>20.376295414736379</v>
      </c>
      <c r="AC22" s="35">
        <v>14.092100875885452</v>
      </c>
      <c r="AD22" s="35">
        <v>65.531603709378174</v>
      </c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</row>
    <row r="23" spans="1:49">
      <c r="A23" s="35" t="s">
        <v>205</v>
      </c>
      <c r="B23" s="35">
        <v>22</v>
      </c>
      <c r="C23" s="35">
        <v>54.55</v>
      </c>
      <c r="D23" s="35">
        <v>0</v>
      </c>
      <c r="E23" s="35">
        <v>7.97</v>
      </c>
      <c r="F23" s="35">
        <v>6.31</v>
      </c>
      <c r="G23" s="35">
        <v>0</v>
      </c>
      <c r="H23" s="35">
        <v>9.85</v>
      </c>
      <c r="I23" s="35">
        <v>15.97</v>
      </c>
      <c r="J23" s="35">
        <v>5.45</v>
      </c>
      <c r="K23" s="35">
        <v>0</v>
      </c>
      <c r="L23" s="35">
        <v>0</v>
      </c>
      <c r="M23" s="35">
        <v>100.1</v>
      </c>
      <c r="N23" s="35">
        <v>1.9555130859672019</v>
      </c>
      <c r="O23" s="35">
        <v>0</v>
      </c>
      <c r="P23" s="35">
        <v>4.4486914032798142E-2</v>
      </c>
      <c r="Q23" s="35">
        <v>0.2922444966045889</v>
      </c>
      <c r="R23" s="35">
        <v>0</v>
      </c>
      <c r="S23" s="35">
        <v>0.13104501203254415</v>
      </c>
      <c r="T23" s="35">
        <v>5.8126153164005573E-2</v>
      </c>
      <c r="U23" s="35">
        <v>0</v>
      </c>
      <c r="V23" s="35">
        <v>0.52639815894583153</v>
      </c>
      <c r="W23" s="35">
        <v>0.61338358464869747</v>
      </c>
      <c r="X23" s="35">
        <v>0.37880259460433235</v>
      </c>
      <c r="Y23" s="35">
        <v>0</v>
      </c>
      <c r="Z23" s="35">
        <v>4</v>
      </c>
      <c r="AA23" s="35" t="s">
        <v>160</v>
      </c>
      <c r="AB23" s="35">
        <v>26.747983781664249</v>
      </c>
      <c r="AC23" s="35">
        <v>11.994032042482088</v>
      </c>
      <c r="AD23" s="35">
        <v>61.257984175853665</v>
      </c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</row>
    <row r="24" spans="1:49">
      <c r="A24" s="35" t="s">
        <v>204</v>
      </c>
      <c r="B24" s="35">
        <v>23</v>
      </c>
      <c r="C24" s="35">
        <v>54.46</v>
      </c>
      <c r="D24" s="35">
        <v>0</v>
      </c>
      <c r="E24" s="35">
        <v>5.73</v>
      </c>
      <c r="F24" s="35">
        <v>7.17</v>
      </c>
      <c r="G24" s="35">
        <v>5.7000000000000002E-2</v>
      </c>
      <c r="H24" s="35">
        <v>10.93</v>
      </c>
      <c r="I24" s="35">
        <v>17.55</v>
      </c>
      <c r="J24" s="35">
        <v>4.38</v>
      </c>
      <c r="K24" s="35">
        <v>0</v>
      </c>
      <c r="L24" s="35">
        <v>0</v>
      </c>
      <c r="M24" s="35">
        <v>100.277</v>
      </c>
      <c r="N24" s="35">
        <v>1.9652184351431479</v>
      </c>
      <c r="O24" s="35">
        <v>0</v>
      </c>
      <c r="P24" s="35">
        <v>3.4781564856852132E-2</v>
      </c>
      <c r="Q24" s="35">
        <v>0.20891373392935539</v>
      </c>
      <c r="R24" s="35">
        <v>0</v>
      </c>
      <c r="S24" s="35">
        <v>0.13231652442254438</v>
      </c>
      <c r="T24" s="35">
        <v>8.4060904567458877E-2</v>
      </c>
      <c r="U24" s="35">
        <v>1.7421975609372509E-3</v>
      </c>
      <c r="V24" s="35">
        <v>0.58798400761580916</v>
      </c>
      <c r="W24" s="35">
        <v>0.67853393840884657</v>
      </c>
      <c r="X24" s="35">
        <v>0.30644869349504844</v>
      </c>
      <c r="Y24" s="35">
        <v>0</v>
      </c>
      <c r="Z24" s="35">
        <v>4</v>
      </c>
      <c r="AA24" s="35" t="s">
        <v>160</v>
      </c>
      <c r="AB24" s="35">
        <v>19.11091920521979</v>
      </c>
      <c r="AC24" s="35">
        <v>12.10399316595346</v>
      </c>
      <c r="AD24" s="35">
        <v>68.785087628826744</v>
      </c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</row>
    <row r="25" spans="1:49">
      <c r="A25" s="35" t="s">
        <v>203</v>
      </c>
      <c r="B25" s="35">
        <v>24</v>
      </c>
      <c r="C25" s="35">
        <v>56.7</v>
      </c>
      <c r="D25" s="35">
        <v>0</v>
      </c>
      <c r="E25" s="35">
        <v>12.11</v>
      </c>
      <c r="F25" s="35">
        <v>3.18</v>
      </c>
      <c r="G25" s="35">
        <v>0</v>
      </c>
      <c r="H25" s="35">
        <v>8.42</v>
      </c>
      <c r="I25" s="35">
        <v>12.61</v>
      </c>
      <c r="J25" s="35">
        <v>7.2</v>
      </c>
      <c r="K25" s="35">
        <v>9.5000000000000001E-2</v>
      </c>
      <c r="L25" s="35">
        <v>0</v>
      </c>
      <c r="M25" s="35">
        <v>100.31500000000001</v>
      </c>
      <c r="N25" s="35">
        <v>1.994173346572645</v>
      </c>
      <c r="O25" s="35">
        <v>0</v>
      </c>
      <c r="P25" s="35">
        <v>5.8266534273549997E-3</v>
      </c>
      <c r="Q25" s="35">
        <v>0.49614977968136076</v>
      </c>
      <c r="R25" s="35">
        <v>0</v>
      </c>
      <c r="S25" s="35">
        <v>6.5575958125219103E-4</v>
      </c>
      <c r="T25" s="35">
        <v>9.2877609177299952E-2</v>
      </c>
      <c r="U25" s="35">
        <v>0</v>
      </c>
      <c r="V25" s="35">
        <v>0.44147295096866923</v>
      </c>
      <c r="W25" s="35">
        <v>0.4751778590939541</v>
      </c>
      <c r="X25" s="35">
        <v>0.49097888583525789</v>
      </c>
      <c r="Y25" s="35">
        <v>0</v>
      </c>
      <c r="Z25" s="35">
        <v>4</v>
      </c>
      <c r="AA25" s="35" t="s">
        <v>160</v>
      </c>
      <c r="AB25" s="35">
        <v>49.242703202882822</v>
      </c>
      <c r="AC25" s="35">
        <v>6.5083923755416481E-2</v>
      </c>
      <c r="AD25" s="35">
        <v>50.692212873361761</v>
      </c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</row>
    <row r="26" spans="1:49">
      <c r="A26" s="35" t="s">
        <v>202</v>
      </c>
      <c r="B26" s="35">
        <v>25</v>
      </c>
      <c r="C26" s="35">
        <v>56.99</v>
      </c>
      <c r="D26" s="35">
        <v>0</v>
      </c>
      <c r="E26" s="35">
        <v>12.59</v>
      </c>
      <c r="F26" s="35">
        <v>3.36</v>
      </c>
      <c r="G26" s="35">
        <v>0</v>
      </c>
      <c r="H26" s="35">
        <v>7.95</v>
      </c>
      <c r="I26" s="35">
        <v>11.37</v>
      </c>
      <c r="J26" s="35">
        <v>7.91</v>
      </c>
      <c r="K26" s="35">
        <v>0</v>
      </c>
      <c r="L26" s="35">
        <v>0</v>
      </c>
      <c r="M26" s="35">
        <v>100.17</v>
      </c>
      <c r="N26" s="35">
        <v>1.9994990104168353</v>
      </c>
      <c r="O26" s="35">
        <v>0</v>
      </c>
      <c r="P26" s="35">
        <v>5.0098958316469044E-4</v>
      </c>
      <c r="Q26" s="35">
        <v>0.52010313355827997</v>
      </c>
      <c r="R26" s="35">
        <v>0</v>
      </c>
      <c r="S26" s="35">
        <v>1.8481128470438257E-2</v>
      </c>
      <c r="T26" s="35">
        <v>8.0106273497141611E-2</v>
      </c>
      <c r="U26" s="35">
        <v>0</v>
      </c>
      <c r="V26" s="35">
        <v>0.4158166017171237</v>
      </c>
      <c r="W26" s="35">
        <v>0.42740959031146308</v>
      </c>
      <c r="X26" s="35">
        <v>0.53808327244555365</v>
      </c>
      <c r="Y26" s="35">
        <v>0</v>
      </c>
      <c r="Z26" s="35">
        <v>4</v>
      </c>
      <c r="AA26" s="35" t="s">
        <v>160</v>
      </c>
      <c r="AB26" s="35">
        <v>51.97495296195342</v>
      </c>
      <c r="AC26" s="35">
        <v>1.8468563655119985</v>
      </c>
      <c r="AD26" s="35">
        <v>46.178190672534583</v>
      </c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>
      <c r="A27" s="35" t="s">
        <v>201</v>
      </c>
      <c r="B27" s="35">
        <v>1</v>
      </c>
      <c r="C27" s="35">
        <v>56.46</v>
      </c>
      <c r="D27" s="35">
        <v>0</v>
      </c>
      <c r="E27" s="35">
        <v>11.65</v>
      </c>
      <c r="F27" s="35">
        <v>3.06</v>
      </c>
      <c r="G27" s="35">
        <v>0</v>
      </c>
      <c r="H27" s="35">
        <v>8.93</v>
      </c>
      <c r="I27" s="35">
        <v>13.23</v>
      </c>
      <c r="J27" s="35">
        <v>6.9</v>
      </c>
      <c r="K27" s="35">
        <v>0</v>
      </c>
      <c r="L27" s="35">
        <v>0</v>
      </c>
      <c r="M27" s="35">
        <v>100.23</v>
      </c>
      <c r="N27" s="35">
        <v>1.987759660311762</v>
      </c>
      <c r="O27" s="35">
        <v>0</v>
      </c>
      <c r="P27" s="35">
        <v>1.2240339688238011E-2</v>
      </c>
      <c r="Q27" s="35">
        <v>0.47116145785623592</v>
      </c>
      <c r="R27" s="35">
        <v>0</v>
      </c>
      <c r="S27" s="35">
        <v>1.2080675324158463E-2</v>
      </c>
      <c r="T27" s="35">
        <v>7.8015018365609562E-2</v>
      </c>
      <c r="U27" s="35">
        <v>0</v>
      </c>
      <c r="V27" s="35">
        <v>0.46869100359268456</v>
      </c>
      <c r="W27" s="35">
        <v>0.49905005136915365</v>
      </c>
      <c r="X27" s="35">
        <v>0.47100179349215826</v>
      </c>
      <c r="Y27" s="35">
        <v>0</v>
      </c>
      <c r="Z27" s="35">
        <v>4.0000000000000009</v>
      </c>
      <c r="AA27" s="35" t="s">
        <v>160</v>
      </c>
      <c r="AB27" s="35">
        <v>46.205497199138009</v>
      </c>
      <c r="AC27" s="35">
        <v>1.1847183179920022</v>
      </c>
      <c r="AD27" s="35">
        <v>52.609784482869983</v>
      </c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</row>
    <row r="28" spans="1:49">
      <c r="A28" s="35" t="s">
        <v>200</v>
      </c>
      <c r="B28" s="35">
        <v>2</v>
      </c>
      <c r="C28" s="35">
        <v>55.92</v>
      </c>
      <c r="D28" s="35">
        <v>0</v>
      </c>
      <c r="E28" s="35">
        <v>10.67</v>
      </c>
      <c r="F28" s="35">
        <v>5.69</v>
      </c>
      <c r="G28" s="35">
        <v>0</v>
      </c>
      <c r="H28" s="35">
        <v>7.75</v>
      </c>
      <c r="I28" s="35">
        <v>11.65</v>
      </c>
      <c r="J28" s="35">
        <v>7.54</v>
      </c>
      <c r="K28" s="35">
        <v>0</v>
      </c>
      <c r="L28" s="35">
        <v>0</v>
      </c>
      <c r="M28" s="35">
        <v>99.220000000000013</v>
      </c>
      <c r="N28" s="35">
        <v>1.9987720322674047</v>
      </c>
      <c r="O28" s="35">
        <v>0</v>
      </c>
      <c r="P28" s="35">
        <v>1.2279677325952587E-3</v>
      </c>
      <c r="Q28" s="35">
        <v>0.44826184919173251</v>
      </c>
      <c r="R28" s="35">
        <v>0</v>
      </c>
      <c r="S28" s="35">
        <v>7.5504166152019714E-2</v>
      </c>
      <c r="T28" s="35">
        <v>9.458160196812937E-2</v>
      </c>
      <c r="U28" s="35">
        <v>0</v>
      </c>
      <c r="V28" s="35">
        <v>0.41296187904891302</v>
      </c>
      <c r="W28" s="35">
        <v>0.44615245602804754</v>
      </c>
      <c r="X28" s="35">
        <v>0.52253804761115741</v>
      </c>
      <c r="Y28" s="35">
        <v>0</v>
      </c>
      <c r="Z28" s="35">
        <v>3.9999999999999991</v>
      </c>
      <c r="AA28" s="35" t="s">
        <v>160</v>
      </c>
      <c r="AB28" s="35">
        <v>44.748564970231932</v>
      </c>
      <c r="AC28" s="35">
        <v>7.5373424945018854</v>
      </c>
      <c r="AD28" s="35">
        <v>47.714092535266182</v>
      </c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</row>
    <row r="29" spans="1:49">
      <c r="A29" s="35" t="s">
        <v>199</v>
      </c>
      <c r="B29" s="35">
        <v>3</v>
      </c>
      <c r="C29" s="35">
        <v>56.49</v>
      </c>
      <c r="D29" s="35">
        <v>0</v>
      </c>
      <c r="E29" s="35">
        <v>13.07</v>
      </c>
      <c r="F29" s="35">
        <v>4.09</v>
      </c>
      <c r="G29" s="35">
        <v>0</v>
      </c>
      <c r="H29" s="35">
        <v>6.92</v>
      </c>
      <c r="I29" s="35">
        <v>10.029999999999999</v>
      </c>
      <c r="J29" s="35">
        <v>8.44</v>
      </c>
      <c r="K29" s="35">
        <v>0</v>
      </c>
      <c r="L29" s="35">
        <v>0</v>
      </c>
      <c r="M29" s="35">
        <v>99.04</v>
      </c>
      <c r="N29" s="35">
        <v>2.0042367510915864</v>
      </c>
      <c r="O29" s="35">
        <v>0</v>
      </c>
      <c r="P29" s="35">
        <v>0</v>
      </c>
      <c r="Q29" s="35">
        <v>0.54652794222343437</v>
      </c>
      <c r="R29" s="35">
        <v>0</v>
      </c>
      <c r="S29" s="35">
        <v>2.5589642611021368E-2</v>
      </c>
      <c r="T29" s="35">
        <v>9.5766108531514058E-2</v>
      </c>
      <c r="U29" s="35">
        <v>0</v>
      </c>
      <c r="V29" s="35">
        <v>0.36601231720190308</v>
      </c>
      <c r="W29" s="35">
        <v>0.38127615132291165</v>
      </c>
      <c r="X29" s="35">
        <v>0.58059108701762852</v>
      </c>
      <c r="Y29" s="35">
        <v>0</v>
      </c>
      <c r="Z29" s="35">
        <v>3.9999999999999991</v>
      </c>
      <c r="AA29" s="35" t="s">
        <v>160</v>
      </c>
      <c r="AB29" s="35">
        <v>55.345002708242788</v>
      </c>
      <c r="AC29" s="35">
        <v>2.591374987796947</v>
      </c>
      <c r="AD29" s="35">
        <v>42.063622303960251</v>
      </c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</row>
    <row r="30" spans="1:49">
      <c r="A30" s="35" t="s">
        <v>198</v>
      </c>
      <c r="B30" s="35">
        <v>4</v>
      </c>
      <c r="C30" s="35">
        <v>56.68</v>
      </c>
      <c r="D30" s="35">
        <v>7.5999999999999998E-2</v>
      </c>
      <c r="E30" s="35">
        <v>12.27</v>
      </c>
      <c r="F30" s="35">
        <v>3.06</v>
      </c>
      <c r="G30" s="35">
        <v>0</v>
      </c>
      <c r="H30" s="35">
        <v>8.06</v>
      </c>
      <c r="I30" s="35">
        <v>11.63</v>
      </c>
      <c r="J30" s="35">
        <v>7.67</v>
      </c>
      <c r="K30" s="35">
        <v>0</v>
      </c>
      <c r="L30" s="35">
        <v>0</v>
      </c>
      <c r="M30" s="35">
        <v>99.445999999999998</v>
      </c>
      <c r="N30" s="35">
        <v>2.0045108257784663</v>
      </c>
      <c r="O30" s="35">
        <v>2.0212336506438811E-3</v>
      </c>
      <c r="P30" s="35">
        <v>0</v>
      </c>
      <c r="Q30" s="35">
        <v>0.51142560069924325</v>
      </c>
      <c r="R30" s="35">
        <v>0</v>
      </c>
      <c r="S30" s="35">
        <v>1.4359876647360714E-3</v>
      </c>
      <c r="T30" s="35">
        <v>8.9066308720066129E-2</v>
      </c>
      <c r="U30" s="35">
        <v>0</v>
      </c>
      <c r="V30" s="35">
        <v>0.42493819214752271</v>
      </c>
      <c r="W30" s="35">
        <v>0.44067614411712397</v>
      </c>
      <c r="X30" s="35">
        <v>0.52592570722219734</v>
      </c>
      <c r="Y30" s="35">
        <v>0</v>
      </c>
      <c r="Z30" s="35">
        <v>3.9999999999999996</v>
      </c>
      <c r="AA30" s="35" t="s">
        <v>160</v>
      </c>
      <c r="AB30" s="35">
        <v>52.274583721843271</v>
      </c>
      <c r="AC30" s="35">
        <v>0.14677727767469392</v>
      </c>
      <c r="AD30" s="35">
        <v>47.578639000482042</v>
      </c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</row>
    <row r="31" spans="1:49">
      <c r="A31" s="35" t="s">
        <v>197</v>
      </c>
      <c r="B31" s="35">
        <v>5</v>
      </c>
      <c r="C31" s="35">
        <v>57.04</v>
      </c>
      <c r="D31" s="35">
        <v>0</v>
      </c>
      <c r="E31" s="35">
        <v>11.17</v>
      </c>
      <c r="F31" s="35">
        <v>5.32</v>
      </c>
      <c r="G31" s="35">
        <v>0</v>
      </c>
      <c r="H31" s="35">
        <v>7.63</v>
      </c>
      <c r="I31" s="35">
        <v>11.52</v>
      </c>
      <c r="J31" s="35">
        <v>7.99</v>
      </c>
      <c r="K31" s="35">
        <v>0</v>
      </c>
      <c r="L31" s="35">
        <v>0</v>
      </c>
      <c r="M31" s="35">
        <v>100.66999999999999</v>
      </c>
      <c r="N31" s="35">
        <v>2.0038135647936852</v>
      </c>
      <c r="O31" s="35">
        <v>0</v>
      </c>
      <c r="P31" s="35">
        <v>0</v>
      </c>
      <c r="Q31" s="35">
        <v>0.46247717678366995</v>
      </c>
      <c r="R31" s="35">
        <v>0</v>
      </c>
      <c r="S31" s="35">
        <v>7.4116380172961183E-2</v>
      </c>
      <c r="T31" s="35">
        <v>8.2180041693870942E-2</v>
      </c>
      <c r="U31" s="35">
        <v>0</v>
      </c>
      <c r="V31" s="35">
        <v>0.39958989119035554</v>
      </c>
      <c r="W31" s="35">
        <v>0.43360225882145353</v>
      </c>
      <c r="X31" s="35">
        <v>0.5442206865440038</v>
      </c>
      <c r="Y31" s="35">
        <v>0</v>
      </c>
      <c r="Z31" s="35">
        <v>4</v>
      </c>
      <c r="AA31" s="35" t="s">
        <v>160</v>
      </c>
      <c r="AB31" s="35">
        <v>46.815814199047573</v>
      </c>
      <c r="AC31" s="35">
        <v>7.5026809050652448</v>
      </c>
      <c r="AD31" s="35">
        <v>45.681504895887201</v>
      </c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</row>
    <row r="32" spans="1:49">
      <c r="A32" s="35" t="s">
        <v>196</v>
      </c>
      <c r="B32" s="35">
        <v>6</v>
      </c>
      <c r="C32" s="35">
        <v>57.37</v>
      </c>
      <c r="D32" s="35">
        <v>0</v>
      </c>
      <c r="E32" s="35">
        <v>12.42</v>
      </c>
      <c r="F32" s="35">
        <v>3.45</v>
      </c>
      <c r="G32" s="35">
        <v>0</v>
      </c>
      <c r="H32" s="35">
        <v>7.95</v>
      </c>
      <c r="I32" s="35">
        <v>11.67</v>
      </c>
      <c r="J32" s="35">
        <v>7.77</v>
      </c>
      <c r="K32" s="35">
        <v>9.5000000000000001E-2</v>
      </c>
      <c r="L32" s="35">
        <v>0</v>
      </c>
      <c r="M32" s="35">
        <v>100.72499999999999</v>
      </c>
      <c r="N32" s="35">
        <v>2.0061219755996542</v>
      </c>
      <c r="O32" s="35">
        <v>0</v>
      </c>
      <c r="P32" s="35">
        <v>0</v>
      </c>
      <c r="Q32" s="35">
        <v>0.51186262314995412</v>
      </c>
      <c r="R32" s="35">
        <v>0</v>
      </c>
      <c r="S32" s="35">
        <v>2.6912533065015509E-3</v>
      </c>
      <c r="T32" s="35">
        <v>9.8199459072281045E-2</v>
      </c>
      <c r="U32" s="35">
        <v>0</v>
      </c>
      <c r="V32" s="35">
        <v>0.41443056095946934</v>
      </c>
      <c r="W32" s="35">
        <v>0.43722461396489315</v>
      </c>
      <c r="X32" s="35">
        <v>0.52679782765576433</v>
      </c>
      <c r="Y32" s="35">
        <v>0</v>
      </c>
      <c r="Z32" s="35">
        <v>4.0000000000000009</v>
      </c>
      <c r="AA32" s="35" t="s">
        <v>160</v>
      </c>
      <c r="AB32" s="35">
        <v>52.314004298716121</v>
      </c>
      <c r="AC32" s="35">
        <v>0.27505473280867104</v>
      </c>
      <c r="AD32" s="35">
        <v>47.410940968475224</v>
      </c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</row>
    <row r="33" spans="1:49">
      <c r="A33" s="35" t="s">
        <v>195</v>
      </c>
      <c r="B33" s="35">
        <v>8</v>
      </c>
      <c r="C33" s="35">
        <v>55.86</v>
      </c>
      <c r="D33" s="35">
        <v>0</v>
      </c>
      <c r="E33" s="35">
        <v>7.02</v>
      </c>
      <c r="F33" s="35">
        <v>6.69</v>
      </c>
      <c r="G33" s="35">
        <v>0</v>
      </c>
      <c r="H33" s="35">
        <v>9.89</v>
      </c>
      <c r="I33" s="35">
        <v>14.85</v>
      </c>
      <c r="J33" s="35">
        <v>5.56</v>
      </c>
      <c r="K33" s="35">
        <v>0</v>
      </c>
      <c r="L33" s="35">
        <v>0</v>
      </c>
      <c r="M33" s="35">
        <v>99.86999999999999</v>
      </c>
      <c r="N33" s="35">
        <v>2.0100209184124811</v>
      </c>
      <c r="O33" s="35">
        <v>0</v>
      </c>
      <c r="P33" s="35">
        <v>0</v>
      </c>
      <c r="Q33" s="35">
        <v>0.29771183160604242</v>
      </c>
      <c r="R33" s="35">
        <v>0</v>
      </c>
      <c r="S33" s="35">
        <v>7.0150912635492446E-2</v>
      </c>
      <c r="T33" s="35">
        <v>0.1311683688020851</v>
      </c>
      <c r="U33" s="35">
        <v>0</v>
      </c>
      <c r="V33" s="35">
        <v>0.53052773995411096</v>
      </c>
      <c r="W33" s="35">
        <v>0.57251564752328832</v>
      </c>
      <c r="X33" s="35">
        <v>0.38790458106649922</v>
      </c>
      <c r="Y33" s="35">
        <v>0</v>
      </c>
      <c r="Z33" s="35">
        <v>3.9999999999999996</v>
      </c>
      <c r="AA33" s="35" t="s">
        <v>160</v>
      </c>
      <c r="AB33" s="35">
        <v>31.236661788454978</v>
      </c>
      <c r="AC33" s="35">
        <v>7.3604072781562087</v>
      </c>
      <c r="AD33" s="35">
        <v>61.402930933388809</v>
      </c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</row>
    <row r="34" spans="1:49">
      <c r="A34" s="35" t="s">
        <v>194</v>
      </c>
      <c r="B34" s="35">
        <v>9</v>
      </c>
      <c r="C34" s="35">
        <v>55.8</v>
      </c>
      <c r="D34" s="35">
        <v>0</v>
      </c>
      <c r="E34" s="35">
        <v>7.24</v>
      </c>
      <c r="F34" s="35">
        <v>6.57</v>
      </c>
      <c r="G34" s="35">
        <v>0</v>
      </c>
      <c r="H34" s="35">
        <v>9.67</v>
      </c>
      <c r="I34" s="35">
        <v>14.74</v>
      </c>
      <c r="J34" s="35">
        <v>5.82</v>
      </c>
      <c r="K34" s="35">
        <v>0</v>
      </c>
      <c r="L34" s="35">
        <v>0</v>
      </c>
      <c r="M34" s="35">
        <v>99.84</v>
      </c>
      <c r="N34" s="35">
        <v>2.0050262980209674</v>
      </c>
      <c r="O34" s="35">
        <v>0</v>
      </c>
      <c r="P34" s="35">
        <v>0</v>
      </c>
      <c r="Q34" s="35">
        <v>0.30660820821353058</v>
      </c>
      <c r="R34" s="35">
        <v>0</v>
      </c>
      <c r="S34" s="35">
        <v>8.8809758750970857E-2</v>
      </c>
      <c r="T34" s="35">
        <v>0.10861919856511859</v>
      </c>
      <c r="U34" s="35">
        <v>0</v>
      </c>
      <c r="V34" s="35">
        <v>0.51799373601861309</v>
      </c>
      <c r="W34" s="35">
        <v>0.56747223742436459</v>
      </c>
      <c r="X34" s="35">
        <v>0.40547056300643425</v>
      </c>
      <c r="Y34" s="35">
        <v>0</v>
      </c>
      <c r="Z34" s="35">
        <v>3.9999999999999991</v>
      </c>
      <c r="AA34" s="35" t="s">
        <v>160</v>
      </c>
      <c r="AB34" s="35">
        <v>31.36148587003709</v>
      </c>
      <c r="AC34" s="35">
        <v>9.0839250860834078</v>
      </c>
      <c r="AD34" s="35">
        <v>59.554589043879503</v>
      </c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</row>
    <row r="35" spans="1:49">
      <c r="A35" s="35" t="s">
        <v>193</v>
      </c>
      <c r="B35" s="35">
        <v>10</v>
      </c>
      <c r="C35" s="35">
        <v>55.88</v>
      </c>
      <c r="D35" s="35">
        <v>0</v>
      </c>
      <c r="E35" s="35">
        <v>7.72</v>
      </c>
      <c r="F35" s="35">
        <v>6.38</v>
      </c>
      <c r="G35" s="35">
        <v>0</v>
      </c>
      <c r="H35" s="35">
        <v>9.6</v>
      </c>
      <c r="I35" s="35">
        <v>14.7</v>
      </c>
      <c r="J35" s="35">
        <v>5.64</v>
      </c>
      <c r="K35" s="35">
        <v>0</v>
      </c>
      <c r="L35" s="35">
        <v>0</v>
      </c>
      <c r="M35" s="35">
        <v>99.92</v>
      </c>
      <c r="N35" s="35">
        <v>2.0080702092545857</v>
      </c>
      <c r="O35" s="35">
        <v>0</v>
      </c>
      <c r="P35" s="35">
        <v>0</v>
      </c>
      <c r="Q35" s="35">
        <v>0.32696339395675228</v>
      </c>
      <c r="R35" s="35">
        <v>0</v>
      </c>
      <c r="S35" s="35">
        <v>4.9859558732197939E-2</v>
      </c>
      <c r="T35" s="35">
        <v>0.14187605260838956</v>
      </c>
      <c r="U35" s="35">
        <v>0</v>
      </c>
      <c r="V35" s="35">
        <v>0.51428740488470392</v>
      </c>
      <c r="W35" s="35">
        <v>0.56598000936524717</v>
      </c>
      <c r="X35" s="35">
        <v>0.39296337119812313</v>
      </c>
      <c r="Y35" s="35">
        <v>0</v>
      </c>
      <c r="Z35" s="35">
        <v>3.9999999999999996</v>
      </c>
      <c r="AA35" s="35" t="s">
        <v>160</v>
      </c>
      <c r="AB35" s="35">
        <v>33.959787021263367</v>
      </c>
      <c r="AC35" s="35">
        <v>5.1786225210996486</v>
      </c>
      <c r="AD35" s="35">
        <v>60.861590457636986</v>
      </c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</row>
    <row r="36" spans="1:49">
      <c r="A36" s="35" t="s">
        <v>192</v>
      </c>
      <c r="B36" s="35">
        <v>11</v>
      </c>
      <c r="C36" s="35">
        <v>55.35</v>
      </c>
      <c r="D36" s="35">
        <v>0</v>
      </c>
      <c r="E36" s="35">
        <v>7.33</v>
      </c>
      <c r="F36" s="35">
        <v>6.77</v>
      </c>
      <c r="G36" s="35">
        <v>0</v>
      </c>
      <c r="H36" s="35">
        <v>9.59</v>
      </c>
      <c r="I36" s="35">
        <v>14.96</v>
      </c>
      <c r="J36" s="35">
        <v>5.67</v>
      </c>
      <c r="K36" s="35">
        <v>0</v>
      </c>
      <c r="L36" s="35">
        <v>0</v>
      </c>
      <c r="M36" s="35">
        <v>99.67</v>
      </c>
      <c r="N36" s="35">
        <v>1.9951484463665374</v>
      </c>
      <c r="O36" s="35">
        <v>0</v>
      </c>
      <c r="P36" s="35">
        <v>4.8515536334625686E-3</v>
      </c>
      <c r="Q36" s="35">
        <v>0.30655008995068633</v>
      </c>
      <c r="R36" s="35">
        <v>0</v>
      </c>
      <c r="S36" s="35">
        <v>9.457139458151298E-2</v>
      </c>
      <c r="T36" s="35">
        <v>0.10951115246549467</v>
      </c>
      <c r="U36" s="35">
        <v>0</v>
      </c>
      <c r="V36" s="35">
        <v>0.51533347692024001</v>
      </c>
      <c r="W36" s="35">
        <v>0.57776395518333079</v>
      </c>
      <c r="X36" s="35">
        <v>0.39626993089873502</v>
      </c>
      <c r="Y36" s="35">
        <v>0</v>
      </c>
      <c r="Z36" s="35">
        <v>4</v>
      </c>
      <c r="AA36" s="35" t="s">
        <v>160</v>
      </c>
      <c r="AB36" s="35">
        <v>30.357878919568037</v>
      </c>
      <c r="AC36" s="35">
        <v>9.3654741592870181</v>
      </c>
      <c r="AD36" s="35">
        <v>60.276646921144938</v>
      </c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</row>
    <row r="37" spans="1:49">
      <c r="A37" s="35" t="s">
        <v>191</v>
      </c>
      <c r="B37" s="35">
        <v>12</v>
      </c>
      <c r="C37" s="35">
        <v>54.63</v>
      </c>
      <c r="D37" s="35">
        <v>0</v>
      </c>
      <c r="E37" s="35">
        <v>7.72</v>
      </c>
      <c r="F37" s="35">
        <v>6.38</v>
      </c>
      <c r="G37" s="35">
        <v>0</v>
      </c>
      <c r="H37" s="35">
        <v>9.57</v>
      </c>
      <c r="I37" s="35">
        <v>14.52</v>
      </c>
      <c r="J37" s="35">
        <v>5.72</v>
      </c>
      <c r="K37" s="35">
        <v>0</v>
      </c>
      <c r="L37" s="35">
        <v>0</v>
      </c>
      <c r="M37" s="35">
        <v>98.54</v>
      </c>
      <c r="N37" s="35">
        <v>1.9869359816468879</v>
      </c>
      <c r="O37" s="35">
        <v>0</v>
      </c>
      <c r="P37" s="35">
        <v>1.3064018353112106E-2</v>
      </c>
      <c r="Q37" s="35">
        <v>0.31786077858892509</v>
      </c>
      <c r="R37" s="35">
        <v>0</v>
      </c>
      <c r="S37" s="35">
        <v>9.8569133444363022E-2</v>
      </c>
      <c r="T37" s="35">
        <v>9.5489496427315745E-2</v>
      </c>
      <c r="U37" s="35">
        <v>0</v>
      </c>
      <c r="V37" s="35">
        <v>0.51889175667715859</v>
      </c>
      <c r="W37" s="35">
        <v>0.56582294118205945</v>
      </c>
      <c r="X37" s="35">
        <v>0.40336589368017822</v>
      </c>
      <c r="Y37" s="35">
        <v>0</v>
      </c>
      <c r="Z37" s="35">
        <v>4</v>
      </c>
      <c r="AA37" s="35" t="s">
        <v>160</v>
      </c>
      <c r="AB37" s="35">
        <v>30.991337583046974</v>
      </c>
      <c r="AC37" s="35">
        <v>9.6104631197461465</v>
      </c>
      <c r="AD37" s="35">
        <v>59.39819929720688</v>
      </c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</row>
    <row r="38" spans="1:49">
      <c r="A38" s="35" t="s">
        <v>190</v>
      </c>
      <c r="B38" s="35">
        <v>13</v>
      </c>
      <c r="C38" s="35">
        <v>55.87</v>
      </c>
      <c r="D38" s="35">
        <v>7.4999999999999997E-2</v>
      </c>
      <c r="E38" s="35">
        <v>6.82</v>
      </c>
      <c r="F38" s="35">
        <v>6.65</v>
      </c>
      <c r="G38" s="35">
        <v>0</v>
      </c>
      <c r="H38" s="35">
        <v>9.89</v>
      </c>
      <c r="I38" s="35">
        <v>15.39</v>
      </c>
      <c r="J38" s="35">
        <v>5.75</v>
      </c>
      <c r="K38" s="35">
        <v>0</v>
      </c>
      <c r="L38" s="35">
        <v>0</v>
      </c>
      <c r="M38" s="35">
        <v>100.44500000000001</v>
      </c>
      <c r="N38" s="35">
        <v>1.9970116183164592</v>
      </c>
      <c r="O38" s="35">
        <v>2.015986162247472E-3</v>
      </c>
      <c r="P38" s="35">
        <v>2.9883816835407639E-3</v>
      </c>
      <c r="Q38" s="35">
        <v>0.28431823738566298</v>
      </c>
      <c r="R38" s="35">
        <v>0</v>
      </c>
      <c r="S38" s="35">
        <v>0.11313074909114684</v>
      </c>
      <c r="T38" s="35">
        <v>8.5654051065518044E-2</v>
      </c>
      <c r="U38" s="35">
        <v>0</v>
      </c>
      <c r="V38" s="35">
        <v>0.52699970409581864</v>
      </c>
      <c r="W38" s="35">
        <v>0.58938869508184077</v>
      </c>
      <c r="X38" s="35">
        <v>0.39849257711776515</v>
      </c>
      <c r="Y38" s="35">
        <v>0</v>
      </c>
      <c r="Z38" s="35">
        <v>4</v>
      </c>
      <c r="AA38" s="35" t="s">
        <v>160</v>
      </c>
      <c r="AB38" s="35">
        <v>28.520344337879951</v>
      </c>
      <c r="AC38" s="35">
        <v>11.348297418238385</v>
      </c>
      <c r="AD38" s="35">
        <v>60.13135824388165</v>
      </c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</row>
    <row r="39" spans="1:49">
      <c r="A39" s="35" t="s">
        <v>189</v>
      </c>
      <c r="B39" s="35">
        <v>14</v>
      </c>
      <c r="C39" s="35">
        <v>56.05</v>
      </c>
      <c r="D39" s="35">
        <v>0</v>
      </c>
      <c r="E39" s="35">
        <v>8.81</v>
      </c>
      <c r="F39" s="35">
        <v>5.58</v>
      </c>
      <c r="G39" s="35">
        <v>0</v>
      </c>
      <c r="H39" s="35">
        <v>9.15</v>
      </c>
      <c r="I39" s="35">
        <v>14.42</v>
      </c>
      <c r="J39" s="35">
        <v>6.14</v>
      </c>
      <c r="K39" s="35">
        <v>0</v>
      </c>
      <c r="L39" s="35">
        <v>0</v>
      </c>
      <c r="M39" s="35">
        <v>100.15</v>
      </c>
      <c r="N39" s="35">
        <v>2.0000881858987936</v>
      </c>
      <c r="O39" s="35">
        <v>0</v>
      </c>
      <c r="P39" s="35">
        <v>0</v>
      </c>
      <c r="Q39" s="35">
        <v>0.37051754067852943</v>
      </c>
      <c r="R39" s="35">
        <v>0</v>
      </c>
      <c r="S39" s="35">
        <v>5.4113777582281752E-2</v>
      </c>
      <c r="T39" s="35">
        <v>0.11240657992355138</v>
      </c>
      <c r="U39" s="35">
        <v>0</v>
      </c>
      <c r="V39" s="35">
        <v>0.48675092027088662</v>
      </c>
      <c r="W39" s="35">
        <v>0.55131530558756081</v>
      </c>
      <c r="X39" s="35">
        <v>0.42480769005839608</v>
      </c>
      <c r="Y39" s="35">
        <v>0</v>
      </c>
      <c r="Z39" s="35">
        <v>4</v>
      </c>
      <c r="AA39" s="35" t="s">
        <v>160</v>
      </c>
      <c r="AB39" s="35">
        <v>37.06550928920236</v>
      </c>
      <c r="AC39" s="35">
        <v>5.413386696826155</v>
      </c>
      <c r="AD39" s="35">
        <v>57.521104013971481</v>
      </c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</row>
    <row r="40" spans="1:49">
      <c r="A40" s="35" t="s">
        <v>188</v>
      </c>
      <c r="B40" s="35">
        <v>15</v>
      </c>
      <c r="C40" s="35">
        <v>56</v>
      </c>
      <c r="D40" s="35">
        <v>0</v>
      </c>
      <c r="E40" s="35">
        <v>8.19</v>
      </c>
      <c r="F40" s="35">
        <v>6.05</v>
      </c>
      <c r="G40" s="35">
        <v>7.5999999999999998E-2</v>
      </c>
      <c r="H40" s="35">
        <v>9.4700000000000006</v>
      </c>
      <c r="I40" s="35">
        <v>14.48</v>
      </c>
      <c r="J40" s="35">
        <v>6.1</v>
      </c>
      <c r="K40" s="35">
        <v>0</v>
      </c>
      <c r="L40" s="35">
        <v>0</v>
      </c>
      <c r="M40" s="35">
        <v>100.36599999999999</v>
      </c>
      <c r="N40" s="35">
        <v>1.9958026249476752</v>
      </c>
      <c r="O40" s="35">
        <v>0</v>
      </c>
      <c r="P40" s="35">
        <v>4.1973750523247588E-3</v>
      </c>
      <c r="Q40" s="35">
        <v>0.33981399824684239</v>
      </c>
      <c r="R40" s="35">
        <v>0</v>
      </c>
      <c r="S40" s="35">
        <v>8.5895304608632816E-2</v>
      </c>
      <c r="T40" s="35">
        <v>9.4424963807915069E-2</v>
      </c>
      <c r="U40" s="35">
        <v>2.2942065112838577E-3</v>
      </c>
      <c r="V40" s="35">
        <v>0.50314330833785659</v>
      </c>
      <c r="W40" s="35">
        <v>0.55291629068431936</v>
      </c>
      <c r="X40" s="35">
        <v>0.42151192780315033</v>
      </c>
      <c r="Y40" s="35">
        <v>0</v>
      </c>
      <c r="Z40" s="35">
        <v>4</v>
      </c>
      <c r="AA40" s="35" t="s">
        <v>160</v>
      </c>
      <c r="AB40" s="35">
        <v>33.755917340651337</v>
      </c>
      <c r="AC40" s="35">
        <v>8.5325349081496231</v>
      </c>
      <c r="AD40" s="35">
        <v>57.711547751199042</v>
      </c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</row>
    <row r="41" spans="1:49">
      <c r="A41" s="35" t="s">
        <v>187</v>
      </c>
      <c r="B41" s="35">
        <v>16</v>
      </c>
      <c r="C41" s="35">
        <v>55.4</v>
      </c>
      <c r="D41" s="35">
        <v>0</v>
      </c>
      <c r="E41" s="35">
        <v>7.66</v>
      </c>
      <c r="F41" s="35">
        <v>6.17</v>
      </c>
      <c r="G41" s="35">
        <v>0</v>
      </c>
      <c r="H41" s="35">
        <v>9.44</v>
      </c>
      <c r="I41" s="35">
        <v>14.89</v>
      </c>
      <c r="J41" s="35">
        <v>5.95</v>
      </c>
      <c r="K41" s="35">
        <v>0</v>
      </c>
      <c r="L41" s="35">
        <v>0</v>
      </c>
      <c r="M41" s="35">
        <v>99.51</v>
      </c>
      <c r="N41" s="35">
        <v>1.9936912468904542</v>
      </c>
      <c r="O41" s="35">
        <v>0</v>
      </c>
      <c r="P41" s="35">
        <v>6.3087531095458171E-3</v>
      </c>
      <c r="Q41" s="35">
        <v>0.31858117180244455</v>
      </c>
      <c r="R41" s="35">
        <v>0</v>
      </c>
      <c r="S41" s="35">
        <v>0.10288764920214355</v>
      </c>
      <c r="T41" s="35">
        <v>8.2804229221495745E-2</v>
      </c>
      <c r="U41" s="35">
        <v>0</v>
      </c>
      <c r="V41" s="35">
        <v>0.50644500406338444</v>
      </c>
      <c r="W41" s="35">
        <v>0.57412187781548674</v>
      </c>
      <c r="X41" s="35">
        <v>0.41516006789504523</v>
      </c>
      <c r="Y41" s="35">
        <v>0</v>
      </c>
      <c r="Z41" s="35">
        <v>4.0000000000000009</v>
      </c>
      <c r="AA41" s="35" t="s">
        <v>160</v>
      </c>
      <c r="AB41" s="35">
        <v>31.480550686301218</v>
      </c>
      <c r="AC41" s="35">
        <v>10.16682761689059</v>
      </c>
      <c r="AD41" s="35">
        <v>58.352621696808193</v>
      </c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</row>
    <row r="42" spans="1:49">
      <c r="A42" s="35" t="s">
        <v>186</v>
      </c>
      <c r="B42" s="35">
        <v>17</v>
      </c>
      <c r="C42" s="35">
        <v>56.06</v>
      </c>
      <c r="D42" s="35">
        <v>9.6000000000000002E-2</v>
      </c>
      <c r="E42" s="35">
        <v>7.76</v>
      </c>
      <c r="F42" s="35">
        <v>6.11</v>
      </c>
      <c r="G42" s="35">
        <v>0</v>
      </c>
      <c r="H42" s="35">
        <v>9.67</v>
      </c>
      <c r="I42" s="35">
        <v>14.72</v>
      </c>
      <c r="J42" s="35">
        <v>5.97</v>
      </c>
      <c r="K42" s="35">
        <v>0</v>
      </c>
      <c r="L42" s="35">
        <v>0</v>
      </c>
      <c r="M42" s="35">
        <v>100.386</v>
      </c>
      <c r="N42" s="35">
        <v>1.9994650352691516</v>
      </c>
      <c r="O42" s="35">
        <v>2.5748759855381866E-3</v>
      </c>
      <c r="P42" s="35">
        <v>5.3496473084835294E-4</v>
      </c>
      <c r="Q42" s="35">
        <v>0.32566339924862642</v>
      </c>
      <c r="R42" s="35">
        <v>0</v>
      </c>
      <c r="S42" s="35">
        <v>8.2565381597242471E-2</v>
      </c>
      <c r="T42" s="35">
        <v>9.9682101330627465E-2</v>
      </c>
      <c r="U42" s="35">
        <v>0</v>
      </c>
      <c r="V42" s="35">
        <v>0.51416126363617387</v>
      </c>
      <c r="W42" s="35">
        <v>0.562509410115696</v>
      </c>
      <c r="X42" s="35">
        <v>0.41284356808609468</v>
      </c>
      <c r="Y42" s="35">
        <v>0</v>
      </c>
      <c r="Z42" s="35">
        <v>3.9999999999999996</v>
      </c>
      <c r="AA42" s="35" t="s">
        <v>160</v>
      </c>
      <c r="AB42" s="35">
        <v>32.900925836950755</v>
      </c>
      <c r="AC42" s="35">
        <v>8.3413656643574168</v>
      </c>
      <c r="AD42" s="35">
        <v>58.757708498691827</v>
      </c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</row>
    <row r="43" spans="1:49">
      <c r="A43" s="35" t="s">
        <v>185</v>
      </c>
      <c r="B43" s="35">
        <v>18</v>
      </c>
      <c r="C43" s="35">
        <v>56.22</v>
      </c>
      <c r="D43" s="35">
        <v>0</v>
      </c>
      <c r="E43" s="35">
        <v>9.75</v>
      </c>
      <c r="F43" s="35">
        <v>4.58</v>
      </c>
      <c r="G43" s="35">
        <v>0</v>
      </c>
      <c r="H43" s="35">
        <v>9.19</v>
      </c>
      <c r="I43" s="35">
        <v>14.18</v>
      </c>
      <c r="J43" s="35">
        <v>6.34</v>
      </c>
      <c r="K43" s="35">
        <v>0</v>
      </c>
      <c r="L43" s="35">
        <v>0</v>
      </c>
      <c r="M43" s="35">
        <v>100.25999999999999</v>
      </c>
      <c r="N43" s="35">
        <v>1.9949099460977997</v>
      </c>
      <c r="O43" s="35">
        <v>0</v>
      </c>
      <c r="P43" s="35">
        <v>5.0900539022002977E-3</v>
      </c>
      <c r="Q43" s="35">
        <v>0.40266223417818314</v>
      </c>
      <c r="R43" s="35">
        <v>0</v>
      </c>
      <c r="S43" s="35">
        <v>3.8614282940491407E-2</v>
      </c>
      <c r="T43" s="35">
        <v>9.7297634768476637E-2</v>
      </c>
      <c r="U43" s="35">
        <v>0</v>
      </c>
      <c r="V43" s="35">
        <v>0.48613862166783423</v>
      </c>
      <c r="W43" s="35">
        <v>0.53910076322854128</v>
      </c>
      <c r="X43" s="35">
        <v>0.43618646321647303</v>
      </c>
      <c r="Y43" s="35">
        <v>0</v>
      </c>
      <c r="Z43" s="35">
        <v>3.9999999999999991</v>
      </c>
      <c r="AA43" s="35" t="s">
        <v>160</v>
      </c>
      <c r="AB43" s="35">
        <v>39.903313993656475</v>
      </c>
      <c r="AC43" s="35">
        <v>3.8266262043648247</v>
      </c>
      <c r="AD43" s="35">
        <v>56.270059801978704</v>
      </c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</row>
    <row r="44" spans="1:49">
      <c r="A44" s="35" t="s">
        <v>184</v>
      </c>
      <c r="B44" s="35">
        <v>19</v>
      </c>
      <c r="C44" s="35">
        <v>55.57</v>
      </c>
      <c r="D44" s="35">
        <v>0</v>
      </c>
      <c r="E44" s="35">
        <v>9.1</v>
      </c>
      <c r="F44" s="35">
        <v>4.71</v>
      </c>
      <c r="G44" s="35">
        <v>0</v>
      </c>
      <c r="H44" s="35">
        <v>9.5299999999999994</v>
      </c>
      <c r="I44" s="35">
        <v>14.79</v>
      </c>
      <c r="J44" s="35">
        <v>6.08</v>
      </c>
      <c r="K44" s="35">
        <v>0</v>
      </c>
      <c r="L44" s="35">
        <v>0</v>
      </c>
      <c r="M44" s="35">
        <v>99.779999999999987</v>
      </c>
      <c r="N44" s="35">
        <v>1.9832995672840843</v>
      </c>
      <c r="O44" s="35">
        <v>0</v>
      </c>
      <c r="P44" s="35">
        <v>1.6700432715915703E-2</v>
      </c>
      <c r="Q44" s="35">
        <v>0.36607904837904365</v>
      </c>
      <c r="R44" s="35">
        <v>0</v>
      </c>
      <c r="S44" s="35">
        <v>7.1349921930628835E-2</v>
      </c>
      <c r="T44" s="35">
        <v>6.9231663071540717E-2</v>
      </c>
      <c r="U44" s="35">
        <v>0</v>
      </c>
      <c r="V44" s="35">
        <v>0.50705256098916218</v>
      </c>
      <c r="W44" s="35">
        <v>0.56555826803586851</v>
      </c>
      <c r="X44" s="35">
        <v>0.42072853759375595</v>
      </c>
      <c r="Y44" s="35">
        <v>0</v>
      </c>
      <c r="Z44" s="35">
        <v>3.9999999999999991</v>
      </c>
      <c r="AA44" s="35" t="s">
        <v>160</v>
      </c>
      <c r="AB44" s="35">
        <v>35.506754778492756</v>
      </c>
      <c r="AC44" s="35">
        <v>6.9203746914035804</v>
      </c>
      <c r="AD44" s="35">
        <v>57.572870530103657</v>
      </c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</row>
    <row r="45" spans="1:49">
      <c r="A45" s="35" t="s">
        <v>183</v>
      </c>
      <c r="B45" s="35">
        <v>20</v>
      </c>
      <c r="C45" s="35">
        <v>56.02</v>
      </c>
      <c r="D45" s="35">
        <v>0</v>
      </c>
      <c r="E45" s="35">
        <v>9.31</v>
      </c>
      <c r="F45" s="35">
        <v>4.75</v>
      </c>
      <c r="G45" s="35">
        <v>6.4000000000000001E-2</v>
      </c>
      <c r="H45" s="35">
        <v>9.3800000000000008</v>
      </c>
      <c r="I45" s="35">
        <v>14.45</v>
      </c>
      <c r="J45" s="35">
        <v>6.34</v>
      </c>
      <c r="K45" s="35">
        <v>0</v>
      </c>
      <c r="L45" s="35">
        <v>0</v>
      </c>
      <c r="M45" s="35">
        <v>100.31399999999999</v>
      </c>
      <c r="N45" s="35">
        <v>1.9869259407423274</v>
      </c>
      <c r="O45" s="35">
        <v>0</v>
      </c>
      <c r="P45" s="35">
        <v>1.3074059257672577E-2</v>
      </c>
      <c r="Q45" s="35">
        <v>0.37610332344405201</v>
      </c>
      <c r="R45" s="35">
        <v>0</v>
      </c>
      <c r="S45" s="35">
        <v>7.2962518863597392E-2</v>
      </c>
      <c r="T45" s="35">
        <v>6.793125210274964E-2</v>
      </c>
      <c r="U45" s="35">
        <v>1.9226839571875147E-3</v>
      </c>
      <c r="V45" s="35">
        <v>0.4959679048923194</v>
      </c>
      <c r="W45" s="35">
        <v>0.54912053369011649</v>
      </c>
      <c r="X45" s="35">
        <v>0.43599178304997804</v>
      </c>
      <c r="Y45" s="35">
        <v>0</v>
      </c>
      <c r="Z45" s="35">
        <v>4</v>
      </c>
      <c r="AA45" s="35" t="s">
        <v>160</v>
      </c>
      <c r="AB45" s="35">
        <v>36.791223048749558</v>
      </c>
      <c r="AC45" s="35">
        <v>7.1373480062016244</v>
      </c>
      <c r="AD45" s="35">
        <v>56.071428945048815</v>
      </c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</row>
    <row r="46" spans="1:49">
      <c r="A46" s="35" t="s">
        <v>182</v>
      </c>
      <c r="B46" s="35">
        <v>21</v>
      </c>
      <c r="C46" s="35">
        <v>55.92</v>
      </c>
      <c r="D46" s="35">
        <v>0</v>
      </c>
      <c r="E46" s="35">
        <v>9.8699999999999992</v>
      </c>
      <c r="F46" s="35">
        <v>4.2699999999999996</v>
      </c>
      <c r="G46" s="35">
        <v>5.0900000000000001E-2</v>
      </c>
      <c r="H46" s="35">
        <v>9.18</v>
      </c>
      <c r="I46" s="35">
        <v>14.27</v>
      </c>
      <c r="J46" s="35">
        <v>6.59</v>
      </c>
      <c r="K46" s="35">
        <v>0</v>
      </c>
      <c r="L46" s="35">
        <v>5.6099999999999997E-2</v>
      </c>
      <c r="M46" s="35">
        <v>100.20699999999999</v>
      </c>
      <c r="N46" s="35">
        <v>1.980121260194561</v>
      </c>
      <c r="O46" s="35">
        <v>0</v>
      </c>
      <c r="P46" s="35">
        <v>1.9878739805438972E-2</v>
      </c>
      <c r="Q46" s="35">
        <v>0.39203010103987568</v>
      </c>
      <c r="R46" s="35">
        <v>0</v>
      </c>
      <c r="S46" s="35">
        <v>7.8717531252816109E-2</v>
      </c>
      <c r="T46" s="35">
        <v>4.7730510227508294E-2</v>
      </c>
      <c r="U46" s="35">
        <v>1.5266228539214592E-3</v>
      </c>
      <c r="V46" s="35">
        <v>0.4845955980424681</v>
      </c>
      <c r="W46" s="35">
        <v>0.54138953743299079</v>
      </c>
      <c r="X46" s="35">
        <v>0.45243949581883658</v>
      </c>
      <c r="Y46" s="35">
        <v>1.5706033315830113E-3</v>
      </c>
      <c r="Z46" s="35">
        <v>4</v>
      </c>
      <c r="AA46" s="35" t="s">
        <v>160</v>
      </c>
      <c r="AB46" s="35">
        <v>38.085963593318652</v>
      </c>
      <c r="AC46" s="35">
        <v>7.6474562068021656</v>
      </c>
      <c r="AD46" s="35">
        <v>54.266580199879179</v>
      </c>
      <c r="AE46" s="35" t="s">
        <v>105</v>
      </c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</row>
    <row r="47" spans="1:49">
      <c r="A47" s="35" t="s">
        <v>181</v>
      </c>
      <c r="B47" s="35">
        <v>22</v>
      </c>
      <c r="C47" s="35">
        <v>55.57</v>
      </c>
      <c r="D47" s="35">
        <v>0</v>
      </c>
      <c r="E47" s="35">
        <v>9.7799999999999994</v>
      </c>
      <c r="F47" s="35">
        <v>4.3899999999999997</v>
      </c>
      <c r="G47" s="35">
        <v>0</v>
      </c>
      <c r="H47" s="35">
        <v>9.18</v>
      </c>
      <c r="I47" s="35">
        <v>14.2</v>
      </c>
      <c r="J47" s="35">
        <v>6.53</v>
      </c>
      <c r="K47" s="35">
        <v>4.4299999999999999E-2</v>
      </c>
      <c r="L47" s="35">
        <v>0</v>
      </c>
      <c r="M47" s="35">
        <v>99.694299999999998</v>
      </c>
      <c r="N47" s="35">
        <v>1.9782155996580029</v>
      </c>
      <c r="O47" s="35">
        <v>0</v>
      </c>
      <c r="P47" s="35">
        <v>2.1784400341997134E-2</v>
      </c>
      <c r="Q47" s="35">
        <v>0.38854384867494512</v>
      </c>
      <c r="R47" s="35">
        <v>0</v>
      </c>
      <c r="S47" s="35">
        <v>8.3950223673929791E-2</v>
      </c>
      <c r="T47" s="35">
        <v>4.6744289011966617E-2</v>
      </c>
      <c r="U47" s="35">
        <v>0</v>
      </c>
      <c r="V47" s="35">
        <v>0.48717844655840109</v>
      </c>
      <c r="W47" s="35">
        <v>0.54160520742685925</v>
      </c>
      <c r="X47" s="35">
        <v>0.4507096720068775</v>
      </c>
      <c r="Y47" s="35">
        <v>0</v>
      </c>
      <c r="Z47" s="35">
        <v>4.0000000000000009</v>
      </c>
      <c r="AA47" s="35" t="s">
        <v>160</v>
      </c>
      <c r="AB47" s="35">
        <v>37.495181251714982</v>
      </c>
      <c r="AC47" s="35">
        <v>8.1013477977086552</v>
      </c>
      <c r="AD47" s="35">
        <v>54.403470950576363</v>
      </c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</row>
    <row r="48" spans="1:49">
      <c r="A48" s="35" t="s">
        <v>180</v>
      </c>
      <c r="B48" s="35">
        <v>23</v>
      </c>
      <c r="C48" s="35">
        <v>55.5</v>
      </c>
      <c r="D48" s="35">
        <v>0</v>
      </c>
      <c r="E48" s="35">
        <v>9.51</v>
      </c>
      <c r="F48" s="35">
        <v>4.59</v>
      </c>
      <c r="G48" s="35">
        <v>0</v>
      </c>
      <c r="H48" s="35">
        <v>9.07</v>
      </c>
      <c r="I48" s="35">
        <v>14.15</v>
      </c>
      <c r="J48" s="35">
        <v>6.51</v>
      </c>
      <c r="K48" s="35">
        <v>0</v>
      </c>
      <c r="L48" s="35">
        <v>0</v>
      </c>
      <c r="M48" s="35">
        <v>99.330000000000027</v>
      </c>
      <c r="N48" s="35">
        <v>1.9847838588837829</v>
      </c>
      <c r="O48" s="35">
        <v>0</v>
      </c>
      <c r="P48" s="35">
        <v>1.5216141116217052E-2</v>
      </c>
      <c r="Q48" s="35">
        <v>0.38561374001545368</v>
      </c>
      <c r="R48" s="35">
        <v>0</v>
      </c>
      <c r="S48" s="35">
        <v>8.0992154185498322E-2</v>
      </c>
      <c r="T48" s="35">
        <v>5.6283186392809187E-2</v>
      </c>
      <c r="U48" s="35">
        <v>0</v>
      </c>
      <c r="V48" s="35">
        <v>0.48354810197220821</v>
      </c>
      <c r="W48" s="35">
        <v>0.54217306434929713</v>
      </c>
      <c r="X48" s="35">
        <v>0.45138975308473334</v>
      </c>
      <c r="Y48" s="35">
        <v>0</v>
      </c>
      <c r="Z48" s="35">
        <v>4</v>
      </c>
      <c r="AA48" s="35" t="s">
        <v>160</v>
      </c>
      <c r="AB48" s="35">
        <v>37.58986377395825</v>
      </c>
      <c r="AC48" s="35">
        <v>7.8951648415595743</v>
      </c>
      <c r="AD48" s="35">
        <v>54.514971384482195</v>
      </c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</row>
    <row r="49" spans="1:49">
      <c r="A49" s="35" t="s">
        <v>179</v>
      </c>
      <c r="B49" s="35">
        <v>24</v>
      </c>
      <c r="C49" s="35">
        <v>55.67</v>
      </c>
      <c r="D49" s="35">
        <v>0</v>
      </c>
      <c r="E49" s="35">
        <v>9.6999999999999993</v>
      </c>
      <c r="F49" s="35">
        <v>4.67</v>
      </c>
      <c r="G49" s="35">
        <v>0</v>
      </c>
      <c r="H49" s="35">
        <v>9.14</v>
      </c>
      <c r="I49" s="35">
        <v>13.89</v>
      </c>
      <c r="J49" s="35">
        <v>6.53</v>
      </c>
      <c r="K49" s="35">
        <v>0</v>
      </c>
      <c r="L49" s="35">
        <v>4.65E-2</v>
      </c>
      <c r="M49" s="35">
        <v>99.646500000000003</v>
      </c>
      <c r="N49" s="35">
        <v>1.9844379983321874</v>
      </c>
      <c r="O49" s="35">
        <v>0</v>
      </c>
      <c r="P49" s="35">
        <v>1.5562001667812631E-2</v>
      </c>
      <c r="Q49" s="35">
        <v>0.39195654991860401</v>
      </c>
      <c r="R49" s="35">
        <v>0</v>
      </c>
      <c r="S49" s="35">
        <v>7.3610122929325339E-2</v>
      </c>
      <c r="T49" s="35">
        <v>6.5607047225633042E-2</v>
      </c>
      <c r="U49" s="35">
        <v>0</v>
      </c>
      <c r="V49" s="35">
        <v>0.48570734203889238</v>
      </c>
      <c r="W49" s="35">
        <v>0.53049319869259604</v>
      </c>
      <c r="X49" s="35">
        <v>0.45131520518753243</v>
      </c>
      <c r="Y49" s="35">
        <v>1.3105340074168199E-3</v>
      </c>
      <c r="Z49" s="35">
        <v>4</v>
      </c>
      <c r="AA49" s="35" t="s">
        <v>160</v>
      </c>
      <c r="AB49" s="35">
        <v>38.293800364313597</v>
      </c>
      <c r="AC49" s="35">
        <v>7.1916424226959377</v>
      </c>
      <c r="AD49" s="35">
        <v>54.514557212990425</v>
      </c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</row>
    <row r="50" spans="1:49">
      <c r="A50" s="35" t="s">
        <v>178</v>
      </c>
      <c r="B50" s="35">
        <v>25</v>
      </c>
      <c r="C50" s="35">
        <v>55.78</v>
      </c>
      <c r="D50" s="35">
        <v>0</v>
      </c>
      <c r="E50" s="35">
        <v>9.7200000000000006</v>
      </c>
      <c r="F50" s="35">
        <v>4.55</v>
      </c>
      <c r="G50" s="35">
        <v>0</v>
      </c>
      <c r="H50" s="35">
        <v>9.0399999999999991</v>
      </c>
      <c r="I50" s="35">
        <v>14.12</v>
      </c>
      <c r="J50" s="35">
        <v>6.65</v>
      </c>
      <c r="K50" s="35">
        <v>0</v>
      </c>
      <c r="L50" s="35">
        <v>0</v>
      </c>
      <c r="M50" s="35">
        <v>99.860000000000014</v>
      </c>
      <c r="N50" s="35">
        <v>1.982591066840002</v>
      </c>
      <c r="O50" s="35">
        <v>0</v>
      </c>
      <c r="P50" s="35">
        <v>1.740893315999803E-2</v>
      </c>
      <c r="Q50" s="35">
        <v>0.38976525271467199</v>
      </c>
      <c r="R50" s="35">
        <v>0</v>
      </c>
      <c r="S50" s="35">
        <v>8.5919298222868257E-2</v>
      </c>
      <c r="T50" s="35">
        <v>4.9327078708028327E-2</v>
      </c>
      <c r="U50" s="35">
        <v>0</v>
      </c>
      <c r="V50" s="35">
        <v>0.47899968204367416</v>
      </c>
      <c r="W50" s="35">
        <v>0.53771307053321582</v>
      </c>
      <c r="X50" s="35">
        <v>0.45827561777754089</v>
      </c>
      <c r="Y50" s="35">
        <v>0</v>
      </c>
      <c r="Z50" s="35">
        <v>3.9999999999999991</v>
      </c>
      <c r="AA50" s="35" t="s">
        <v>160</v>
      </c>
      <c r="AB50" s="35">
        <v>37.879799783155597</v>
      </c>
      <c r="AC50" s="35">
        <v>8.3501692147350646</v>
      </c>
      <c r="AD50" s="35">
        <v>53.770031002109334</v>
      </c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</row>
    <row r="51" spans="1:49">
      <c r="A51" s="35" t="s">
        <v>177</v>
      </c>
      <c r="B51" s="35">
        <v>1</v>
      </c>
      <c r="C51" s="35">
        <v>55.55</v>
      </c>
      <c r="D51" s="35">
        <v>0</v>
      </c>
      <c r="E51" s="35">
        <v>9.6</v>
      </c>
      <c r="F51" s="35">
        <v>4.59</v>
      </c>
      <c r="G51" s="35">
        <v>0</v>
      </c>
      <c r="H51" s="35">
        <v>8.9700000000000006</v>
      </c>
      <c r="I51" s="35">
        <v>14.1</v>
      </c>
      <c r="J51" s="35">
        <v>6.52</v>
      </c>
      <c r="K51" s="35">
        <v>0</v>
      </c>
      <c r="L51" s="35">
        <v>0</v>
      </c>
      <c r="M51" s="35">
        <v>99.329999999999984</v>
      </c>
      <c r="N51" s="35">
        <v>1.9870549467134659</v>
      </c>
      <c r="O51" s="35">
        <v>0</v>
      </c>
      <c r="P51" s="35">
        <v>1.2945053286534058E-2</v>
      </c>
      <c r="Q51" s="35">
        <v>0.39177654641447091</v>
      </c>
      <c r="R51" s="35">
        <v>0</v>
      </c>
      <c r="S51" s="35">
        <v>7.3361553743672037E-2</v>
      </c>
      <c r="T51" s="35">
        <v>6.3947162520769346E-2</v>
      </c>
      <c r="U51" s="35">
        <v>0</v>
      </c>
      <c r="V51" s="35">
        <v>0.47833307949936393</v>
      </c>
      <c r="W51" s="35">
        <v>0.54038861095011548</v>
      </c>
      <c r="X51" s="35">
        <v>0.45219304687160805</v>
      </c>
      <c r="Y51" s="35">
        <v>0</v>
      </c>
      <c r="Z51" s="35">
        <v>4</v>
      </c>
      <c r="AA51" s="35" t="s">
        <v>160</v>
      </c>
      <c r="AB51" s="35">
        <v>38.335445811331553</v>
      </c>
      <c r="AC51" s="35">
        <v>7.1784487711532607</v>
      </c>
      <c r="AD51" s="35">
        <v>54.486105417515184</v>
      </c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</row>
    <row r="52" spans="1:49">
      <c r="A52" s="35" t="s">
        <v>176</v>
      </c>
      <c r="B52" s="35">
        <v>2</v>
      </c>
      <c r="C52" s="35">
        <v>55.81</v>
      </c>
      <c r="D52" s="35">
        <v>0</v>
      </c>
      <c r="E52" s="35">
        <v>9.7200000000000006</v>
      </c>
      <c r="F52" s="35">
        <v>4.5199999999999996</v>
      </c>
      <c r="G52" s="35">
        <v>0</v>
      </c>
      <c r="H52" s="35">
        <v>9.09</v>
      </c>
      <c r="I52" s="35">
        <v>13.82</v>
      </c>
      <c r="J52" s="35">
        <v>6.41</v>
      </c>
      <c r="K52" s="35">
        <v>4.3900000000000002E-2</v>
      </c>
      <c r="L52" s="35">
        <v>0</v>
      </c>
      <c r="M52" s="35">
        <v>99.413899999999998</v>
      </c>
      <c r="N52" s="35">
        <v>1.9955734156119165</v>
      </c>
      <c r="O52" s="35">
        <v>0</v>
      </c>
      <c r="P52" s="35">
        <v>4.4265843880835209E-3</v>
      </c>
      <c r="Q52" s="35">
        <v>0.40519354355207671</v>
      </c>
      <c r="R52" s="35">
        <v>0</v>
      </c>
      <c r="S52" s="35">
        <v>4.362294913371656E-2</v>
      </c>
      <c r="T52" s="35">
        <v>9.1538777201489618E-2</v>
      </c>
      <c r="U52" s="35">
        <v>0</v>
      </c>
      <c r="V52" s="35">
        <v>0.48454233748911435</v>
      </c>
      <c r="W52" s="35">
        <v>0.52945004772027426</v>
      </c>
      <c r="X52" s="35">
        <v>0.44438990829771285</v>
      </c>
      <c r="Y52" s="35">
        <v>0</v>
      </c>
      <c r="Z52" s="35">
        <v>4</v>
      </c>
      <c r="AA52" s="35" t="s">
        <v>160</v>
      </c>
      <c r="AB52" s="35">
        <v>38.634166840238201</v>
      </c>
      <c r="AC52" s="35">
        <v>4.3315917576648193</v>
      </c>
      <c r="AD52" s="35">
        <v>55.434241402096987</v>
      </c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</row>
    <row r="53" spans="1:49">
      <c r="A53" s="35" t="s">
        <v>175</v>
      </c>
      <c r="B53" s="35">
        <v>3</v>
      </c>
      <c r="C53" s="35">
        <v>55.91</v>
      </c>
      <c r="D53" s="35">
        <v>0</v>
      </c>
      <c r="E53" s="35">
        <v>9.6300000000000008</v>
      </c>
      <c r="F53" s="35">
        <v>4.55</v>
      </c>
      <c r="G53" s="35">
        <v>0</v>
      </c>
      <c r="H53" s="35">
        <v>9.17</v>
      </c>
      <c r="I53" s="35">
        <v>14.17</v>
      </c>
      <c r="J53" s="35">
        <v>6.53</v>
      </c>
      <c r="K53" s="35">
        <v>4.1799999999999997E-2</v>
      </c>
      <c r="L53" s="35">
        <v>0</v>
      </c>
      <c r="M53" s="35">
        <v>100.00179999999999</v>
      </c>
      <c r="N53" s="35">
        <v>1.9859366659745892</v>
      </c>
      <c r="O53" s="35">
        <v>0</v>
      </c>
      <c r="P53" s="35">
        <v>1.4063334025410823E-2</v>
      </c>
      <c r="Q53" s="35">
        <v>0.38908189610160643</v>
      </c>
      <c r="R53" s="35">
        <v>0</v>
      </c>
      <c r="S53" s="35">
        <v>7.4698696258257868E-2</v>
      </c>
      <c r="T53" s="35">
        <v>6.0460906477987492E-2</v>
      </c>
      <c r="U53" s="35">
        <v>0</v>
      </c>
      <c r="V53" s="35">
        <v>0.48557620566941284</v>
      </c>
      <c r="W53" s="35">
        <v>0.53927093480274768</v>
      </c>
      <c r="X53" s="35">
        <v>0.44971725833445253</v>
      </c>
      <c r="Y53" s="35">
        <v>0</v>
      </c>
      <c r="Z53" s="35">
        <v>3.9999999999999996</v>
      </c>
      <c r="AA53" s="35" t="s">
        <v>160</v>
      </c>
      <c r="AB53" s="35">
        <v>38.018398567235991</v>
      </c>
      <c r="AC53" s="35">
        <v>7.2990412436401764</v>
      </c>
      <c r="AD53" s="35">
        <v>54.682560189123834</v>
      </c>
      <c r="AE53" s="35" t="s">
        <v>105</v>
      </c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</row>
    <row r="54" spans="1:49">
      <c r="A54" s="35" t="s">
        <v>174</v>
      </c>
      <c r="B54" s="35">
        <v>4</v>
      </c>
      <c r="C54" s="35">
        <v>56.34</v>
      </c>
      <c r="D54" s="35">
        <v>0</v>
      </c>
      <c r="E54" s="35">
        <v>11.18</v>
      </c>
      <c r="F54" s="35">
        <v>5.49</v>
      </c>
      <c r="G54" s="35">
        <v>0</v>
      </c>
      <c r="H54" s="35">
        <v>7.45</v>
      </c>
      <c r="I54" s="35">
        <v>12.03</v>
      </c>
      <c r="J54" s="35">
        <v>7.71</v>
      </c>
      <c r="K54" s="35">
        <v>0</v>
      </c>
      <c r="L54" s="35">
        <v>0</v>
      </c>
      <c r="M54" s="35">
        <v>100.2</v>
      </c>
      <c r="N54" s="35">
        <v>1.9934181644721283</v>
      </c>
      <c r="O54" s="35">
        <v>0</v>
      </c>
      <c r="P54" s="35">
        <v>6.5818355278717267E-3</v>
      </c>
      <c r="Q54" s="35">
        <v>0.45962937131059484</v>
      </c>
      <c r="R54" s="35">
        <v>0</v>
      </c>
      <c r="S54" s="35">
        <v>7.5868114722094315E-2</v>
      </c>
      <c r="T54" s="35">
        <v>8.6579568206873764E-2</v>
      </c>
      <c r="U54" s="35">
        <v>0</v>
      </c>
      <c r="V54" s="35">
        <v>0.3929614982920287</v>
      </c>
      <c r="W54" s="35">
        <v>0.45604579696359021</v>
      </c>
      <c r="X54" s="35">
        <v>0.52891565050481826</v>
      </c>
      <c r="Y54" s="35">
        <v>0</v>
      </c>
      <c r="Z54" s="35">
        <v>4</v>
      </c>
      <c r="AA54" s="35" t="s">
        <v>160</v>
      </c>
      <c r="AB54" s="35">
        <v>45.54789797363518</v>
      </c>
      <c r="AC54" s="35">
        <v>7.5183035822113622</v>
      </c>
      <c r="AD54" s="35">
        <v>46.93379844415346</v>
      </c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</row>
    <row r="55" spans="1:49">
      <c r="A55" s="35" t="s">
        <v>173</v>
      </c>
      <c r="B55" s="35">
        <v>5</v>
      </c>
      <c r="C55" s="35">
        <v>56.77</v>
      </c>
      <c r="D55" s="35">
        <v>0</v>
      </c>
      <c r="E55" s="35">
        <v>11.5</v>
      </c>
      <c r="F55" s="35">
        <v>5.03</v>
      </c>
      <c r="G55" s="35">
        <v>0</v>
      </c>
      <c r="H55" s="35">
        <v>7.53</v>
      </c>
      <c r="I55" s="35">
        <v>11.81</v>
      </c>
      <c r="J55" s="35">
        <v>7.55</v>
      </c>
      <c r="K55" s="35">
        <v>0</v>
      </c>
      <c r="L55" s="35">
        <v>0</v>
      </c>
      <c r="M55" s="35">
        <v>100.19000000000001</v>
      </c>
      <c r="N55" s="35">
        <v>2.008707406125056</v>
      </c>
      <c r="O55" s="35">
        <v>0</v>
      </c>
      <c r="P55" s="35">
        <v>0</v>
      </c>
      <c r="Q55" s="35">
        <v>0.47957326430126801</v>
      </c>
      <c r="R55" s="35">
        <v>0</v>
      </c>
      <c r="S55" s="35">
        <v>2.0970715522205641E-2</v>
      </c>
      <c r="T55" s="35">
        <v>0.1278712442614052</v>
      </c>
      <c r="U55" s="35">
        <v>0</v>
      </c>
      <c r="V55" s="35">
        <v>0.39719605134381164</v>
      </c>
      <c r="W55" s="35">
        <v>0.44772252637266891</v>
      </c>
      <c r="X55" s="35">
        <v>0.51795879207358486</v>
      </c>
      <c r="Y55" s="35">
        <v>0</v>
      </c>
      <c r="Z55" s="35">
        <v>4</v>
      </c>
      <c r="AA55" s="35" t="s">
        <v>160</v>
      </c>
      <c r="AB55" s="35">
        <v>49.410727184604305</v>
      </c>
      <c r="AC55" s="35">
        <v>2.1606256659101879</v>
      </c>
      <c r="AD55" s="35">
        <v>48.428647149485485</v>
      </c>
      <c r="AE55" s="35" t="s">
        <v>105</v>
      </c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</row>
    <row r="56" spans="1:49">
      <c r="A56" s="35" t="s">
        <v>172</v>
      </c>
      <c r="B56" s="35">
        <v>6</v>
      </c>
      <c r="C56" s="35">
        <v>57</v>
      </c>
      <c r="D56" s="35">
        <v>0</v>
      </c>
      <c r="E56" s="35">
        <v>11.25</v>
      </c>
      <c r="F56" s="35">
        <v>5.33</v>
      </c>
      <c r="G56" s="35">
        <v>0</v>
      </c>
      <c r="H56" s="35">
        <v>7.56</v>
      </c>
      <c r="I56" s="35">
        <v>12.07</v>
      </c>
      <c r="J56" s="35">
        <v>7.86</v>
      </c>
      <c r="K56" s="35">
        <v>0</v>
      </c>
      <c r="L56" s="35">
        <v>0</v>
      </c>
      <c r="M56" s="35">
        <v>101.07000000000001</v>
      </c>
      <c r="N56" s="35">
        <v>1.9972246931012925</v>
      </c>
      <c r="O56" s="35">
        <v>0</v>
      </c>
      <c r="P56" s="35">
        <v>2.7753068987075302E-3</v>
      </c>
      <c r="Q56" s="35">
        <v>0.46180835239275864</v>
      </c>
      <c r="R56" s="35">
        <v>0</v>
      </c>
      <c r="S56" s="35">
        <v>7.494707428778824E-2</v>
      </c>
      <c r="T56" s="35">
        <v>8.1237769768293583E-2</v>
      </c>
      <c r="U56" s="35">
        <v>0</v>
      </c>
      <c r="V56" s="35">
        <v>0.39489899303789261</v>
      </c>
      <c r="W56" s="35">
        <v>0.45312769073142917</v>
      </c>
      <c r="X56" s="35">
        <v>0.53398011978183757</v>
      </c>
      <c r="Y56" s="35">
        <v>0</v>
      </c>
      <c r="Z56" s="35">
        <v>4</v>
      </c>
      <c r="AA56" s="35" t="s">
        <v>160</v>
      </c>
      <c r="AB56" s="35">
        <v>46.005896355965341</v>
      </c>
      <c r="AC56" s="35">
        <v>7.4663165228643589</v>
      </c>
      <c r="AD56" s="35">
        <v>46.527787121170306</v>
      </c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</row>
    <row r="57" spans="1:49">
      <c r="A57" s="35" t="s">
        <v>171</v>
      </c>
      <c r="B57" s="35">
        <v>7</v>
      </c>
      <c r="C57" s="35">
        <v>56.23</v>
      </c>
      <c r="D57" s="35">
        <v>0</v>
      </c>
      <c r="E57" s="35">
        <v>11.32</v>
      </c>
      <c r="F57" s="35">
        <v>5.43</v>
      </c>
      <c r="G57" s="35">
        <v>0</v>
      </c>
      <c r="H57" s="35">
        <v>7.42</v>
      </c>
      <c r="I57" s="35">
        <v>11.72</v>
      </c>
      <c r="J57" s="35">
        <v>7.64</v>
      </c>
      <c r="K57" s="35">
        <v>0</v>
      </c>
      <c r="L57" s="35">
        <v>0</v>
      </c>
      <c r="M57" s="35">
        <v>99.759999999999991</v>
      </c>
      <c r="N57" s="35">
        <v>1.9985022339275307</v>
      </c>
      <c r="O57" s="35">
        <v>0</v>
      </c>
      <c r="P57" s="35">
        <v>1.4977660724693198E-3</v>
      </c>
      <c r="Q57" s="35">
        <v>0.47268123573553422</v>
      </c>
      <c r="R57" s="35">
        <v>0</v>
      </c>
      <c r="S57" s="35">
        <v>5.5294719805290438E-2</v>
      </c>
      <c r="T57" s="35">
        <v>0.10610247873676951</v>
      </c>
      <c r="U57" s="35">
        <v>0</v>
      </c>
      <c r="V57" s="35">
        <v>0.39314487571480367</v>
      </c>
      <c r="W57" s="35">
        <v>0.44629850053924813</v>
      </c>
      <c r="X57" s="35">
        <v>0.52647818946835401</v>
      </c>
      <c r="Y57" s="35">
        <v>0</v>
      </c>
      <c r="Z57" s="35">
        <v>4</v>
      </c>
      <c r="AA57" s="35" t="s">
        <v>160</v>
      </c>
      <c r="AB57" s="35">
        <v>47.169357344620103</v>
      </c>
      <c r="AC57" s="35">
        <v>5.5179182091029473</v>
      </c>
      <c r="AD57" s="35">
        <v>47.31272444627696</v>
      </c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</row>
    <row r="58" spans="1:49">
      <c r="A58" s="35" t="s">
        <v>170</v>
      </c>
      <c r="B58" s="35">
        <v>8</v>
      </c>
      <c r="C58" s="35">
        <v>56.22</v>
      </c>
      <c r="D58" s="35">
        <v>7.2499999999999995E-2</v>
      </c>
      <c r="E58" s="35">
        <v>11.26</v>
      </c>
      <c r="F58" s="35">
        <v>5.42</v>
      </c>
      <c r="G58" s="35">
        <v>0</v>
      </c>
      <c r="H58" s="35">
        <v>7.45</v>
      </c>
      <c r="I58" s="35">
        <v>12</v>
      </c>
      <c r="J58" s="35">
        <v>7.94</v>
      </c>
      <c r="K58" s="35">
        <v>0</v>
      </c>
      <c r="L58" s="35">
        <v>0</v>
      </c>
      <c r="M58" s="35">
        <v>100.3625</v>
      </c>
      <c r="N58" s="35">
        <v>1.9824375006356938</v>
      </c>
      <c r="O58" s="35">
        <v>1.922520736846478E-3</v>
      </c>
      <c r="P58" s="35">
        <v>1.7562499364306206E-2</v>
      </c>
      <c r="Q58" s="35">
        <v>0.45039497715103088</v>
      </c>
      <c r="R58" s="35">
        <v>0</v>
      </c>
      <c r="S58" s="35">
        <v>0.10617222395091019</v>
      </c>
      <c r="T58" s="35">
        <v>5.3661183329907575E-2</v>
      </c>
      <c r="U58" s="35">
        <v>0</v>
      </c>
      <c r="V58" s="35">
        <v>0.39163103057325577</v>
      </c>
      <c r="W58" s="35">
        <v>0.45336832104672098</v>
      </c>
      <c r="X58" s="35">
        <v>0.54284974321132695</v>
      </c>
      <c r="Y58" s="35">
        <v>0</v>
      </c>
      <c r="Z58" s="35">
        <v>3.9999999999999991</v>
      </c>
      <c r="AA58" s="35" t="s">
        <v>160</v>
      </c>
      <c r="AB58" s="35">
        <v>44.275664989743277</v>
      </c>
      <c r="AC58" s="35">
        <v>10.437163062078652</v>
      </c>
      <c r="AD58" s="35">
        <v>45.287171948178063</v>
      </c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</row>
    <row r="59" spans="1:49">
      <c r="A59" s="35" t="s">
        <v>169</v>
      </c>
      <c r="B59" s="35">
        <v>9</v>
      </c>
      <c r="C59" s="35">
        <v>56.44</v>
      </c>
      <c r="D59" s="35">
        <v>0.1229</v>
      </c>
      <c r="E59" s="35">
        <v>11.61</v>
      </c>
      <c r="F59" s="35">
        <v>5.42</v>
      </c>
      <c r="G59" s="35">
        <v>0</v>
      </c>
      <c r="H59" s="35">
        <v>7.17</v>
      </c>
      <c r="I59" s="35">
        <v>11.61</v>
      </c>
      <c r="J59" s="35">
        <v>7.79</v>
      </c>
      <c r="K59" s="35">
        <v>0</v>
      </c>
      <c r="L59" s="35">
        <v>0</v>
      </c>
      <c r="M59" s="35">
        <v>100.16290000000001</v>
      </c>
      <c r="N59" s="35">
        <v>1.9982224983518067</v>
      </c>
      <c r="O59" s="35">
        <v>3.2721491060274887E-3</v>
      </c>
      <c r="P59" s="35">
        <v>1.777501648193347E-3</v>
      </c>
      <c r="Q59" s="35">
        <v>0.48267186874502238</v>
      </c>
      <c r="R59" s="35">
        <v>0</v>
      </c>
      <c r="S59" s="35">
        <v>4.7303916079851849E-2</v>
      </c>
      <c r="T59" s="35">
        <v>0.11317416918891257</v>
      </c>
      <c r="U59" s="35">
        <v>0</v>
      </c>
      <c r="V59" s="35">
        <v>0.37843226285102943</v>
      </c>
      <c r="W59" s="35">
        <v>0.4404030526404204</v>
      </c>
      <c r="X59" s="35">
        <v>0.53474258138873543</v>
      </c>
      <c r="Y59" s="35">
        <v>0</v>
      </c>
      <c r="Z59" s="35">
        <v>3.9999999999999996</v>
      </c>
      <c r="AA59" s="35" t="s">
        <v>160</v>
      </c>
      <c r="AB59" s="35">
        <v>48.664951181230961</v>
      </c>
      <c r="AC59" s="35">
        <v>4.7693742183328283</v>
      </c>
      <c r="AD59" s="35">
        <v>46.565674600436203</v>
      </c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</row>
    <row r="60" spans="1:49">
      <c r="A60" s="35" t="s">
        <v>168</v>
      </c>
      <c r="B60" s="35">
        <v>10</v>
      </c>
      <c r="C60" s="35">
        <v>56.28</v>
      </c>
      <c r="D60" s="35">
        <v>0.1086</v>
      </c>
      <c r="E60" s="35">
        <v>11.54</v>
      </c>
      <c r="F60" s="35">
        <v>5.61</v>
      </c>
      <c r="G60" s="35">
        <v>0</v>
      </c>
      <c r="H60" s="35">
        <v>7.11</v>
      </c>
      <c r="I60" s="35">
        <v>11.81</v>
      </c>
      <c r="J60" s="35">
        <v>7.72</v>
      </c>
      <c r="K60" s="35">
        <v>0</v>
      </c>
      <c r="L60" s="35">
        <v>4.4999999999999998E-2</v>
      </c>
      <c r="M60" s="35">
        <v>100.2236</v>
      </c>
      <c r="N60" s="35">
        <v>1.9937871511336622</v>
      </c>
      <c r="O60" s="35">
        <v>2.8932029056117519E-3</v>
      </c>
      <c r="P60" s="35">
        <v>6.2128488663377723E-3</v>
      </c>
      <c r="Q60" s="35">
        <v>0.47561272755748496</v>
      </c>
      <c r="R60" s="35">
        <v>0</v>
      </c>
      <c r="S60" s="35">
        <v>5.3817698142057946E-2</v>
      </c>
      <c r="T60" s="35">
        <v>0.11238848392789896</v>
      </c>
      <c r="U60" s="35">
        <v>0</v>
      </c>
      <c r="V60" s="35">
        <v>0.37549699380689106</v>
      </c>
      <c r="W60" s="35">
        <v>0.44826606543659364</v>
      </c>
      <c r="X60" s="35">
        <v>0.53026440543394437</v>
      </c>
      <c r="Y60" s="35">
        <v>1.2604227895164975E-3</v>
      </c>
      <c r="Z60" s="35">
        <v>3.9999999999999991</v>
      </c>
      <c r="AA60" s="35" t="s">
        <v>160</v>
      </c>
      <c r="AB60" s="35">
        <v>47.715392257227116</v>
      </c>
      <c r="AC60" s="35">
        <v>5.3992091221296521</v>
      </c>
      <c r="AD60" s="35">
        <v>46.885398620643244</v>
      </c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</row>
    <row r="61" spans="1:49">
      <c r="A61" s="35" t="s">
        <v>167</v>
      </c>
      <c r="B61" s="35">
        <v>11</v>
      </c>
      <c r="C61" s="35">
        <v>56.15</v>
      </c>
      <c r="D61" s="35">
        <v>9.1200000000000003E-2</v>
      </c>
      <c r="E61" s="35">
        <v>11.3</v>
      </c>
      <c r="F61" s="35">
        <v>5.45</v>
      </c>
      <c r="G61" s="35">
        <v>0</v>
      </c>
      <c r="H61" s="35">
        <v>7.24</v>
      </c>
      <c r="I61" s="35">
        <v>11.79</v>
      </c>
      <c r="J61" s="35">
        <v>8.0399999999999991</v>
      </c>
      <c r="K61" s="35">
        <v>4.5600000000000002E-2</v>
      </c>
      <c r="L61" s="35">
        <v>4.1599999999999998E-2</v>
      </c>
      <c r="M61" s="35">
        <v>100.14839999999998</v>
      </c>
      <c r="N61" s="35">
        <v>1.9844881971656068</v>
      </c>
      <c r="O61" s="35">
        <v>2.4239182089675396E-3</v>
      </c>
      <c r="P61" s="35">
        <v>1.551180283439324E-2</v>
      </c>
      <c r="Q61" s="35">
        <v>0.45517989679723148</v>
      </c>
      <c r="R61" s="35">
        <v>0</v>
      </c>
      <c r="S61" s="35">
        <v>0.10526286482293301</v>
      </c>
      <c r="T61" s="35">
        <v>5.5822049328730361E-2</v>
      </c>
      <c r="U61" s="35">
        <v>0</v>
      </c>
      <c r="V61" s="35">
        <v>0.38146042249221007</v>
      </c>
      <c r="W61" s="35">
        <v>0.44645102691158273</v>
      </c>
      <c r="X61" s="35">
        <v>0.55094123673901951</v>
      </c>
      <c r="Y61" s="35">
        <v>1.1624415353143722E-3</v>
      </c>
      <c r="Z61" s="35">
        <v>4</v>
      </c>
      <c r="AA61" s="35" t="s">
        <v>160</v>
      </c>
      <c r="AB61" s="35">
        <v>45.070442940521382</v>
      </c>
      <c r="AC61" s="35">
        <v>10.422788827317719</v>
      </c>
      <c r="AD61" s="35">
        <v>44.506768232160894</v>
      </c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</row>
    <row r="62" spans="1:49">
      <c r="A62" s="35" t="s">
        <v>166</v>
      </c>
      <c r="B62" s="35">
        <v>12</v>
      </c>
      <c r="C62" s="35">
        <v>56.15</v>
      </c>
      <c r="D62" s="35">
        <v>0</v>
      </c>
      <c r="E62" s="35">
        <v>11.4</v>
      </c>
      <c r="F62" s="35">
        <v>5.39</v>
      </c>
      <c r="G62" s="35">
        <v>0</v>
      </c>
      <c r="H62" s="35">
        <v>7.14</v>
      </c>
      <c r="I62" s="35">
        <v>11.81</v>
      </c>
      <c r="J62" s="35">
        <v>7.85</v>
      </c>
      <c r="K62" s="35">
        <v>0</v>
      </c>
      <c r="L62" s="35">
        <v>0</v>
      </c>
      <c r="M62" s="35">
        <v>99.74</v>
      </c>
      <c r="N62" s="35">
        <v>1.9944713785674861</v>
      </c>
      <c r="O62" s="35">
        <v>0</v>
      </c>
      <c r="P62" s="35">
        <v>5.5286214325138694E-3</v>
      </c>
      <c r="Q62" s="35">
        <v>0.47171731127009886</v>
      </c>
      <c r="R62" s="35">
        <v>0</v>
      </c>
      <c r="S62" s="35">
        <v>7.4438863196775173E-2</v>
      </c>
      <c r="T62" s="35">
        <v>8.5674072709578108E-2</v>
      </c>
      <c r="U62" s="35">
        <v>0</v>
      </c>
      <c r="V62" s="35">
        <v>0.37808410460899905</v>
      </c>
      <c r="W62" s="35">
        <v>0.44945809518018603</v>
      </c>
      <c r="X62" s="35">
        <v>0.54062755303436316</v>
      </c>
      <c r="Y62" s="35">
        <v>0</v>
      </c>
      <c r="Z62" s="35">
        <v>4</v>
      </c>
      <c r="AA62" s="35" t="s">
        <v>160</v>
      </c>
      <c r="AB62" s="35">
        <v>46.823656979965072</v>
      </c>
      <c r="AC62" s="35">
        <v>7.3889588383339984</v>
      </c>
      <c r="AD62" s="35">
        <v>45.787384181700929</v>
      </c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</row>
    <row r="63" spans="1:49">
      <c r="A63" s="35" t="s">
        <v>165</v>
      </c>
      <c r="B63" s="35">
        <v>13</v>
      </c>
      <c r="C63" s="35">
        <v>56.37</v>
      </c>
      <c r="D63" s="35">
        <v>0</v>
      </c>
      <c r="E63" s="35">
        <v>11.25</v>
      </c>
      <c r="F63" s="35">
        <v>5.38</v>
      </c>
      <c r="G63" s="35">
        <v>0</v>
      </c>
      <c r="H63" s="35">
        <v>7.32</v>
      </c>
      <c r="I63" s="35">
        <v>11.89</v>
      </c>
      <c r="J63" s="35">
        <v>7.84</v>
      </c>
      <c r="K63" s="35">
        <v>0</v>
      </c>
      <c r="L63" s="35">
        <v>5.8500000000000003E-2</v>
      </c>
      <c r="M63" s="35">
        <v>100.10849999999999</v>
      </c>
      <c r="N63" s="35">
        <v>1.9949205143731299</v>
      </c>
      <c r="O63" s="35">
        <v>0</v>
      </c>
      <c r="P63" s="35">
        <v>5.0794856268701061E-3</v>
      </c>
      <c r="Q63" s="35">
        <v>0.46415445791192855</v>
      </c>
      <c r="R63" s="35">
        <v>0</v>
      </c>
      <c r="S63" s="35">
        <v>7.7240868911996774E-2</v>
      </c>
      <c r="T63" s="35">
        <v>8.1987132951441749E-2</v>
      </c>
      <c r="U63" s="35">
        <v>0</v>
      </c>
      <c r="V63" s="35">
        <v>0.38618980275602433</v>
      </c>
      <c r="W63" s="35">
        <v>0.45083816933108001</v>
      </c>
      <c r="X63" s="35">
        <v>0.53795270466729217</v>
      </c>
      <c r="Y63" s="35">
        <v>1.6368634702359167E-3</v>
      </c>
      <c r="Z63" s="35">
        <v>3.9999999999999991</v>
      </c>
      <c r="AA63" s="35" t="s">
        <v>160</v>
      </c>
      <c r="AB63" s="35">
        <v>46.237731410392819</v>
      </c>
      <c r="AC63" s="35">
        <v>7.6945130867103178</v>
      </c>
      <c r="AD63" s="35">
        <v>46.067755502896865</v>
      </c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</row>
    <row r="64" spans="1:49">
      <c r="A64" s="35" t="s">
        <v>164</v>
      </c>
      <c r="B64" s="35">
        <v>14</v>
      </c>
      <c r="C64" s="35">
        <v>56.38</v>
      </c>
      <c r="D64" s="35">
        <v>0</v>
      </c>
      <c r="E64" s="35">
        <v>11.26</v>
      </c>
      <c r="F64" s="35">
        <v>5.49</v>
      </c>
      <c r="G64" s="35">
        <v>0</v>
      </c>
      <c r="H64" s="35">
        <v>7.36</v>
      </c>
      <c r="I64" s="35">
        <v>12.08</v>
      </c>
      <c r="J64" s="35">
        <v>7.55</v>
      </c>
      <c r="K64" s="35">
        <v>0</v>
      </c>
      <c r="L64" s="35">
        <v>0</v>
      </c>
      <c r="M64" s="35">
        <v>100.11999999999999</v>
      </c>
      <c r="N64" s="35">
        <v>1.9993703226712283</v>
      </c>
      <c r="O64" s="35">
        <v>0</v>
      </c>
      <c r="P64" s="35">
        <v>6.2967732877172722E-4</v>
      </c>
      <c r="Q64" s="35">
        <v>0.46998546539502867</v>
      </c>
      <c r="R64" s="35">
        <v>0</v>
      </c>
      <c r="S64" s="35">
        <v>4.9761619945626556E-2</v>
      </c>
      <c r="T64" s="35">
        <v>0.11305552028451005</v>
      </c>
      <c r="U64" s="35">
        <v>0</v>
      </c>
      <c r="V64" s="35">
        <v>0.38909723427753229</v>
      </c>
      <c r="W64" s="35">
        <v>0.45898275208542072</v>
      </c>
      <c r="X64" s="35">
        <v>0.51911740801188155</v>
      </c>
      <c r="Y64" s="35">
        <v>0</v>
      </c>
      <c r="Z64" s="35">
        <v>3.9999999999999996</v>
      </c>
      <c r="AA64" s="35" t="s">
        <v>160</v>
      </c>
      <c r="AB64" s="35">
        <v>47.956391150114598</v>
      </c>
      <c r="AC64" s="35">
        <v>4.9716986215014538</v>
      </c>
      <c r="AD64" s="35">
        <v>48.071910228383985</v>
      </c>
      <c r="AE64" s="35" t="s">
        <v>105</v>
      </c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</row>
    <row r="65" spans="1:49">
      <c r="A65" s="35" t="s">
        <v>163</v>
      </c>
      <c r="B65" s="35">
        <v>1</v>
      </c>
      <c r="C65" s="35">
        <v>52.41</v>
      </c>
      <c r="D65" s="35">
        <v>8.1000000000000003E-2</v>
      </c>
      <c r="E65" s="35">
        <v>6.64</v>
      </c>
      <c r="F65" s="35">
        <v>6.27</v>
      </c>
      <c r="G65" s="35">
        <v>5.7000000000000002E-2</v>
      </c>
      <c r="H65" s="35">
        <v>11.27</v>
      </c>
      <c r="I65" s="35">
        <v>19</v>
      </c>
      <c r="J65" s="35">
        <v>3.27</v>
      </c>
      <c r="K65" s="35">
        <v>0</v>
      </c>
      <c r="L65" s="35">
        <v>0</v>
      </c>
      <c r="M65" s="35">
        <v>98.99799999999999</v>
      </c>
      <c r="N65" s="35">
        <v>1.9217731287206603</v>
      </c>
      <c r="O65" s="35">
        <v>2.2335585370409057E-3</v>
      </c>
      <c r="P65" s="35">
        <v>7.8226871279339694E-2</v>
      </c>
      <c r="Q65" s="35">
        <v>0.2087291703569138</v>
      </c>
      <c r="R65" s="35">
        <v>0</v>
      </c>
      <c r="S65" s="35">
        <v>9.7510896312503537E-2</v>
      </c>
      <c r="T65" s="35">
        <v>9.4760688363502266E-2</v>
      </c>
      <c r="U65" s="35">
        <v>1.7703215897225371E-3</v>
      </c>
      <c r="V65" s="35">
        <v>0.61606144826732157</v>
      </c>
      <c r="W65" s="35">
        <v>0.74645360410883799</v>
      </c>
      <c r="X65" s="35">
        <v>0.23248031246415743</v>
      </c>
      <c r="Y65" s="35">
        <v>0</v>
      </c>
      <c r="Z65" s="35">
        <v>4</v>
      </c>
      <c r="AA65" s="35" t="s">
        <v>160</v>
      </c>
      <c r="AB65" s="35">
        <v>16.486578068714159</v>
      </c>
      <c r="AC65" s="35">
        <v>7.7019469864104293</v>
      </c>
      <c r="AD65" s="35">
        <v>75.811474944875414</v>
      </c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</row>
    <row r="66" spans="1:49">
      <c r="A66" s="35" t="s">
        <v>162</v>
      </c>
      <c r="B66" s="35">
        <v>2</v>
      </c>
      <c r="C66" s="35">
        <v>52.91</v>
      </c>
      <c r="D66" s="35">
        <v>8.7999999999999995E-2</v>
      </c>
      <c r="E66" s="35">
        <v>4.2300000000000004</v>
      </c>
      <c r="F66" s="35">
        <v>7.21</v>
      </c>
      <c r="G66" s="35">
        <v>0</v>
      </c>
      <c r="H66" s="35">
        <v>11.73</v>
      </c>
      <c r="I66" s="35">
        <v>18.989999999999998</v>
      </c>
      <c r="J66" s="35">
        <v>3.28</v>
      </c>
      <c r="K66" s="35">
        <v>0</v>
      </c>
      <c r="L66" s="35">
        <v>0</v>
      </c>
      <c r="M66" s="35">
        <v>98.437999999999988</v>
      </c>
      <c r="N66" s="35">
        <v>1.9562982824703308</v>
      </c>
      <c r="O66" s="35">
        <v>2.4468331033887457E-3</v>
      </c>
      <c r="P66" s="35">
        <v>4.3701717529669226E-2</v>
      </c>
      <c r="Q66" s="35">
        <v>0.14062870397471894</v>
      </c>
      <c r="R66" s="35">
        <v>0</v>
      </c>
      <c r="S66" s="35">
        <v>0.13331670145888319</v>
      </c>
      <c r="T66" s="35">
        <v>8.9625448449411504E-2</v>
      </c>
      <c r="U66" s="35">
        <v>0</v>
      </c>
      <c r="V66" s="35">
        <v>0.64655799123414037</v>
      </c>
      <c r="W66" s="35">
        <v>0.75228696766874847</v>
      </c>
      <c r="X66" s="35">
        <v>0.2351373541107088</v>
      </c>
      <c r="Y66" s="35">
        <v>0</v>
      </c>
      <c r="Z66" s="35">
        <v>4</v>
      </c>
      <c r="AA66" s="35" t="s">
        <v>160</v>
      </c>
      <c r="AB66" s="35">
        <v>12.324906962229399</v>
      </c>
      <c r="AC66" s="35">
        <v>11.684072280773016</v>
      </c>
      <c r="AD66" s="35">
        <v>75.991020756997585</v>
      </c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</row>
    <row r="67" spans="1:49">
      <c r="A67" s="35" t="s">
        <v>161</v>
      </c>
      <c r="B67" s="35">
        <v>3</v>
      </c>
      <c r="C67" s="35">
        <v>54.08</v>
      </c>
      <c r="D67" s="35">
        <v>0</v>
      </c>
      <c r="E67" s="35">
        <v>6.12</v>
      </c>
      <c r="F67" s="35">
        <v>7.75</v>
      </c>
      <c r="G67" s="35">
        <v>0</v>
      </c>
      <c r="H67" s="35">
        <v>9.99</v>
      </c>
      <c r="I67" s="35">
        <v>17.170000000000002</v>
      </c>
      <c r="J67" s="35">
        <v>4.63</v>
      </c>
      <c r="K67" s="35">
        <v>0</v>
      </c>
      <c r="L67" s="35">
        <v>6.6100000000000006E-2</v>
      </c>
      <c r="M67" s="35">
        <v>99.806099999999986</v>
      </c>
      <c r="N67" s="35">
        <v>1.9648903400228732</v>
      </c>
      <c r="O67" s="35">
        <v>0</v>
      </c>
      <c r="P67" s="35">
        <v>3.5109659977126784E-2</v>
      </c>
      <c r="Q67" s="35">
        <v>0.22695737398668575</v>
      </c>
      <c r="R67" s="35">
        <v>0</v>
      </c>
      <c r="S67" s="35">
        <v>0.13241527449240698</v>
      </c>
      <c r="T67" s="35">
        <v>0.10306956101347367</v>
      </c>
      <c r="U67" s="35">
        <v>0</v>
      </c>
      <c r="V67" s="35">
        <v>0.54110217848636433</v>
      </c>
      <c r="W67" s="35">
        <v>0.66839499815938908</v>
      </c>
      <c r="X67" s="35">
        <v>0.3261618011818242</v>
      </c>
      <c r="Y67" s="35">
        <v>1.8988126798567186E-3</v>
      </c>
      <c r="Z67" s="35">
        <v>4.0000000000000009</v>
      </c>
      <c r="AA67" s="35" t="s">
        <v>160</v>
      </c>
      <c r="AB67" s="35">
        <v>20.966408948863023</v>
      </c>
      <c r="AC67" s="35">
        <v>12.232573664897194</v>
      </c>
      <c r="AD67" s="35">
        <v>66.801017386239778</v>
      </c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</row>
    <row r="69" spans="1:49">
      <c r="Z69" s="34" t="s">
        <v>104</v>
      </c>
      <c r="AB69" s="34">
        <f>MIN(AB2:AB67)</f>
        <v>12.324906962229399</v>
      </c>
      <c r="AC69" s="34">
        <f>MIN(AC2:AC67)</f>
        <v>6.5083923755416481E-2</v>
      </c>
      <c r="AD69" s="34">
        <f>MIN(AD2:AD67)</f>
        <v>42.063622303960251</v>
      </c>
    </row>
    <row r="70" spans="1:49">
      <c r="Z70" s="34" t="s">
        <v>103</v>
      </c>
      <c r="AB70" s="34">
        <f>MAX(AB2:AB67)</f>
        <v>55.345002708242788</v>
      </c>
      <c r="AC70" s="34">
        <f>MAX(AC2:AC67)</f>
        <v>14.092100875885452</v>
      </c>
      <c r="AD70" s="34">
        <f>MAX(AD2:AD67)</f>
        <v>75.991020756997585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N163"/>
  <sheetViews>
    <sheetView zoomScale="70" zoomScaleNormal="70" workbookViewId="0">
      <pane xSplit="2" ySplit="2" topLeftCell="AU3" activePane="bottomRight" state="frozen"/>
      <selection pane="topRight" activeCell="E1" sqref="E1"/>
      <selection pane="bottomLeft" activeCell="A3" sqref="A3"/>
      <selection pane="bottomRight" activeCell="BC98" sqref="BC98"/>
    </sheetView>
  </sheetViews>
  <sheetFormatPr baseColWidth="10" defaultRowHeight="15"/>
  <cols>
    <col min="1" max="1" width="4.85546875" style="39" bestFit="1" customWidth="1"/>
    <col min="2" max="2" width="18.28515625" style="3" bestFit="1" customWidth="1"/>
    <col min="3" max="6" width="11.42578125" style="3"/>
    <col min="7" max="7" width="11.42578125" style="16"/>
    <col min="8" max="32" width="11.42578125" style="3"/>
    <col min="33" max="35" width="11.42578125" style="16"/>
    <col min="36" max="42" width="11.42578125" style="3"/>
    <col min="43" max="43" width="11.42578125" style="16"/>
    <col min="44" max="53" width="11.42578125" style="3"/>
    <col min="54" max="54" width="15" style="38" bestFit="1" customWidth="1"/>
    <col min="55" max="55" width="11.42578125" style="38"/>
    <col min="56" max="56" width="11.42578125" style="16"/>
    <col min="57" max="16384" width="11.42578125" style="3"/>
  </cols>
  <sheetData>
    <row r="1" spans="1:57">
      <c r="A1" s="42"/>
      <c r="B1" s="40"/>
      <c r="C1" s="43">
        <v>2</v>
      </c>
      <c r="D1" s="43">
        <v>1</v>
      </c>
      <c r="E1" s="43">
        <v>1</v>
      </c>
      <c r="F1" s="43">
        <v>2</v>
      </c>
      <c r="G1" s="44">
        <v>1</v>
      </c>
      <c r="H1" s="43">
        <v>3</v>
      </c>
      <c r="I1" s="43">
        <v>1</v>
      </c>
      <c r="J1" s="43">
        <v>1</v>
      </c>
      <c r="K1" s="43">
        <v>3</v>
      </c>
      <c r="L1" s="43">
        <v>1</v>
      </c>
      <c r="M1" s="43">
        <v>1</v>
      </c>
      <c r="N1" s="43">
        <v>1</v>
      </c>
      <c r="O1" s="40"/>
      <c r="P1" s="43" t="s">
        <v>158</v>
      </c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3">
        <v>0.5</v>
      </c>
      <c r="AD1" s="43">
        <v>2</v>
      </c>
      <c r="AE1" s="43">
        <v>2</v>
      </c>
      <c r="AF1" s="43">
        <v>0.5</v>
      </c>
      <c r="AG1" s="49">
        <v>1</v>
      </c>
      <c r="AH1" s="49">
        <v>0.66666666666666696</v>
      </c>
      <c r="AI1" s="49">
        <v>1</v>
      </c>
      <c r="AJ1" s="43">
        <v>1</v>
      </c>
      <c r="AK1" s="43">
        <v>0.66666666666666696</v>
      </c>
      <c r="AL1" s="43">
        <v>1</v>
      </c>
      <c r="AM1" s="43">
        <v>1</v>
      </c>
      <c r="AN1" s="43" t="s">
        <v>390</v>
      </c>
      <c r="AO1" s="43" t="s">
        <v>120</v>
      </c>
      <c r="AP1" s="43" t="s">
        <v>121</v>
      </c>
      <c r="AQ1" s="49" t="s">
        <v>154</v>
      </c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7"/>
      <c r="BD1" s="49" t="s">
        <v>389</v>
      </c>
      <c r="BE1" s="40"/>
    </row>
    <row r="2" spans="1:57">
      <c r="A2" s="45" t="s">
        <v>388</v>
      </c>
      <c r="B2" s="40"/>
      <c r="C2" s="43" t="s">
        <v>0</v>
      </c>
      <c r="D2" s="43" t="s">
        <v>1</v>
      </c>
      <c r="E2" s="43" t="s">
        <v>2</v>
      </c>
      <c r="F2" s="43" t="s">
        <v>3</v>
      </c>
      <c r="G2" s="44" t="s">
        <v>4</v>
      </c>
      <c r="H2" s="43" t="s">
        <v>5</v>
      </c>
      <c r="I2" s="43" t="s">
        <v>6</v>
      </c>
      <c r="J2" s="43" t="s">
        <v>7</v>
      </c>
      <c r="K2" s="43" t="s">
        <v>8</v>
      </c>
      <c r="L2" s="43" t="s">
        <v>9</v>
      </c>
      <c r="M2" s="43" t="s">
        <v>10</v>
      </c>
      <c r="N2" s="43" t="s">
        <v>145</v>
      </c>
      <c r="O2" s="43" t="s">
        <v>146</v>
      </c>
      <c r="P2" s="43" t="s">
        <v>141</v>
      </c>
      <c r="Q2" s="43" t="s">
        <v>140</v>
      </c>
      <c r="R2" s="43" t="s">
        <v>139</v>
      </c>
      <c r="S2" s="43" t="s">
        <v>138</v>
      </c>
      <c r="T2" s="43" t="s">
        <v>121</v>
      </c>
      <c r="U2" s="43" t="s">
        <v>137</v>
      </c>
      <c r="V2" s="43" t="s">
        <v>136</v>
      </c>
      <c r="W2" s="43" t="s">
        <v>135</v>
      </c>
      <c r="X2" s="43" t="s">
        <v>134</v>
      </c>
      <c r="Y2" s="43" t="s">
        <v>133</v>
      </c>
      <c r="Z2" s="43" t="s">
        <v>132</v>
      </c>
      <c r="AA2" s="43" t="s">
        <v>145</v>
      </c>
      <c r="AB2" s="43" t="s">
        <v>144</v>
      </c>
      <c r="AC2" s="43" t="s">
        <v>141</v>
      </c>
      <c r="AD2" s="43" t="s">
        <v>140</v>
      </c>
      <c r="AE2" s="43" t="s">
        <v>139</v>
      </c>
      <c r="AF2" s="43" t="s">
        <v>138</v>
      </c>
      <c r="AG2" s="49" t="s">
        <v>121</v>
      </c>
      <c r="AH2" s="49" t="s">
        <v>137</v>
      </c>
      <c r="AI2" s="49" t="s">
        <v>136</v>
      </c>
      <c r="AJ2" s="43" t="s">
        <v>135</v>
      </c>
      <c r="AK2" s="43" t="s">
        <v>134</v>
      </c>
      <c r="AL2" s="43" t="s">
        <v>133</v>
      </c>
      <c r="AM2" s="43" t="s">
        <v>132</v>
      </c>
      <c r="AN2" s="43" t="s">
        <v>110</v>
      </c>
      <c r="AO2" s="43" t="s">
        <v>387</v>
      </c>
      <c r="AP2" s="40"/>
      <c r="AQ2" s="49" t="s">
        <v>131</v>
      </c>
      <c r="AR2" s="43" t="s">
        <v>137</v>
      </c>
      <c r="AS2" s="43" t="s">
        <v>121</v>
      </c>
      <c r="AT2" s="43" t="s">
        <v>120</v>
      </c>
      <c r="AU2" s="43" t="s">
        <v>136</v>
      </c>
      <c r="AV2" s="43" t="s">
        <v>135</v>
      </c>
      <c r="AW2" s="43" t="s">
        <v>138</v>
      </c>
      <c r="AX2" s="43" t="s">
        <v>386</v>
      </c>
      <c r="AY2" s="43" t="s">
        <v>385</v>
      </c>
      <c r="AZ2" s="43" t="s">
        <v>240</v>
      </c>
      <c r="BA2" s="43" t="s">
        <v>384</v>
      </c>
      <c r="BB2" s="50" t="s">
        <v>383</v>
      </c>
      <c r="BC2" s="50" t="s">
        <v>382</v>
      </c>
      <c r="BD2" s="49" t="s">
        <v>381</v>
      </c>
      <c r="BE2" s="40"/>
    </row>
    <row r="3" spans="1:57">
      <c r="A3" s="45">
        <v>53</v>
      </c>
      <c r="B3" s="69" t="s">
        <v>380</v>
      </c>
      <c r="C3" s="62">
        <v>37.340000000000003</v>
      </c>
      <c r="D3" s="62">
        <v>0</v>
      </c>
      <c r="E3" s="62">
        <v>0</v>
      </c>
      <c r="F3" s="62">
        <v>0</v>
      </c>
      <c r="G3" s="59">
        <v>13.45</v>
      </c>
      <c r="H3" s="62">
        <v>22.73</v>
      </c>
      <c r="I3" s="62">
        <v>0</v>
      </c>
      <c r="J3" s="62">
        <v>23.11</v>
      </c>
      <c r="K3" s="62">
        <v>0</v>
      </c>
      <c r="L3" s="62">
        <v>0.19350000000000001</v>
      </c>
      <c r="M3" s="62">
        <v>0</v>
      </c>
      <c r="N3" s="62">
        <v>96.823499999999996</v>
      </c>
      <c r="O3" s="62">
        <v>12.5</v>
      </c>
      <c r="P3" s="62">
        <v>1.2429203635558701</v>
      </c>
      <c r="Q3" s="62">
        <v>0</v>
      </c>
      <c r="R3" s="62">
        <v>0</v>
      </c>
      <c r="S3" s="62">
        <v>0</v>
      </c>
      <c r="T3" s="62">
        <v>0.18721013746374099</v>
      </c>
      <c r="U3" s="62">
        <v>0.66878381188138303</v>
      </c>
      <c r="V3" s="62">
        <v>0</v>
      </c>
      <c r="W3" s="62">
        <v>0.41210897794833601</v>
      </c>
      <c r="X3" s="62">
        <v>0</v>
      </c>
      <c r="Y3" s="62">
        <v>2.7277571492611802E-3</v>
      </c>
      <c r="Z3" s="62">
        <v>0</v>
      </c>
      <c r="AA3" s="62">
        <v>2.5137510479985901</v>
      </c>
      <c r="AB3" s="62">
        <v>4.9726483495461098</v>
      </c>
      <c r="AC3" s="62">
        <v>3.0903029472266801</v>
      </c>
      <c r="AD3" s="62">
        <v>0</v>
      </c>
      <c r="AE3" s="62">
        <v>0</v>
      </c>
      <c r="AF3" s="62">
        <v>0</v>
      </c>
      <c r="AG3" s="59">
        <v>0.93093018107737302</v>
      </c>
      <c r="AH3" s="59">
        <v>2.2170844789034101</v>
      </c>
      <c r="AI3" s="59">
        <v>0</v>
      </c>
      <c r="AJ3" s="62">
        <v>2.0492730290279302</v>
      </c>
      <c r="AK3" s="62">
        <v>0</v>
      </c>
      <c r="AL3" s="62">
        <v>1.3564177086236201E-2</v>
      </c>
      <c r="AM3" s="62">
        <v>0</v>
      </c>
      <c r="AN3" s="62">
        <v>8.3011548133216202</v>
      </c>
      <c r="AO3" s="62">
        <v>0.94110879163005701</v>
      </c>
      <c r="AP3" s="62">
        <v>0</v>
      </c>
      <c r="AQ3" s="59">
        <v>2.9781908823262899</v>
      </c>
      <c r="AR3" s="62">
        <v>2.1366516141541698</v>
      </c>
      <c r="AS3" s="62"/>
      <c r="AT3" s="62">
        <v>0.90696662119325799</v>
      </c>
      <c r="AU3" s="62">
        <v>0</v>
      </c>
      <c r="AV3" s="62">
        <v>1.9749281396263301</v>
      </c>
      <c r="AW3" s="62">
        <v>0</v>
      </c>
      <c r="AX3" s="62">
        <v>24.993474514600099</v>
      </c>
      <c r="AY3" s="62">
        <v>3.0436182353474277</v>
      </c>
      <c r="AZ3" s="62">
        <v>90.696662119325794</v>
      </c>
      <c r="BA3" s="61">
        <v>9.3033378806742064</v>
      </c>
      <c r="BB3" s="60">
        <v>4.5333308389795723</v>
      </c>
      <c r="BC3" s="60">
        <v>1.0818882830635239</v>
      </c>
      <c r="BD3" s="59">
        <v>1.9749281396263301</v>
      </c>
      <c r="BE3" s="40"/>
    </row>
    <row r="4" spans="1:57">
      <c r="A4" s="45">
        <v>29</v>
      </c>
      <c r="B4" s="69" t="s">
        <v>379</v>
      </c>
      <c r="C4" s="62">
        <v>37.64</v>
      </c>
      <c r="D4" s="62">
        <v>0</v>
      </c>
      <c r="E4" s="62">
        <v>0</v>
      </c>
      <c r="F4" s="62">
        <v>0</v>
      </c>
      <c r="G4" s="59">
        <v>13.53</v>
      </c>
      <c r="H4" s="62">
        <v>22.09</v>
      </c>
      <c r="I4" s="62">
        <v>0</v>
      </c>
      <c r="J4" s="62">
        <v>23.16</v>
      </c>
      <c r="K4" s="62">
        <v>5.4100000000000002E-2</v>
      </c>
      <c r="L4" s="62">
        <v>0</v>
      </c>
      <c r="M4" s="62">
        <v>0</v>
      </c>
      <c r="N4" s="62">
        <v>96.474100000000007</v>
      </c>
      <c r="O4" s="62">
        <v>12.5</v>
      </c>
      <c r="P4" s="62">
        <v>1.25290633326842</v>
      </c>
      <c r="Q4" s="62">
        <v>0</v>
      </c>
      <c r="R4" s="62">
        <v>0</v>
      </c>
      <c r="S4" s="62">
        <v>0</v>
      </c>
      <c r="T4" s="62">
        <v>0.18832365500999401</v>
      </c>
      <c r="U4" s="62">
        <v>0.64995311942189804</v>
      </c>
      <c r="V4" s="62">
        <v>0</v>
      </c>
      <c r="W4" s="62">
        <v>0.41300060273835798</v>
      </c>
      <c r="X4" s="62">
        <v>1.06783200495821E-3</v>
      </c>
      <c r="Y4" s="62">
        <v>0</v>
      </c>
      <c r="Z4" s="62">
        <v>0</v>
      </c>
      <c r="AA4" s="62">
        <v>2.5052515424436299</v>
      </c>
      <c r="AB4" s="62">
        <v>4.9895189318224897</v>
      </c>
      <c r="AC4" s="62">
        <v>3.12569993482155</v>
      </c>
      <c r="AD4" s="62">
        <v>0</v>
      </c>
      <c r="AE4" s="62">
        <v>0</v>
      </c>
      <c r="AF4" s="62">
        <v>0</v>
      </c>
      <c r="AG4" s="59">
        <v>0.93964444198237196</v>
      </c>
      <c r="AH4" s="59">
        <v>2.1619689294350999</v>
      </c>
      <c r="AI4" s="59">
        <v>0</v>
      </c>
      <c r="AJ4" s="62">
        <v>2.0606743262171401</v>
      </c>
      <c r="AK4" s="62">
        <v>3.55197866982998E-3</v>
      </c>
      <c r="AL4" s="62">
        <v>0</v>
      </c>
      <c r="AM4" s="62">
        <v>0</v>
      </c>
      <c r="AN4" s="62">
        <v>8.2915396111259891</v>
      </c>
      <c r="AO4" s="62">
        <v>0.91106128476870696</v>
      </c>
      <c r="AP4" s="62">
        <v>2.8583157213665101E-2</v>
      </c>
      <c r="AQ4" s="59">
        <v>3.0157969027873501</v>
      </c>
      <c r="AR4" s="62">
        <v>2.08595173473844</v>
      </c>
      <c r="AS4" s="62">
        <v>2.7578142110361099E-2</v>
      </c>
      <c r="AT4" s="62">
        <v>0.87902737247610896</v>
      </c>
      <c r="AU4" s="62">
        <v>0</v>
      </c>
      <c r="AV4" s="62">
        <v>1.9882187606769901</v>
      </c>
      <c r="AW4" s="62">
        <v>0</v>
      </c>
      <c r="AX4" s="62">
        <v>24.989718738367799</v>
      </c>
      <c r="AY4" s="62">
        <v>2.9649791072145488</v>
      </c>
      <c r="AZ4" s="62">
        <v>87.902737247610901</v>
      </c>
      <c r="BA4" s="61">
        <v>12.097262752389099</v>
      </c>
      <c r="BB4" s="60">
        <v>4.6662353937530794</v>
      </c>
      <c r="BC4" s="60">
        <v>1.034802529884872</v>
      </c>
      <c r="BD4" s="59">
        <v>2.015796902787351</v>
      </c>
      <c r="BE4" s="40"/>
    </row>
    <row r="5" spans="1:57">
      <c r="A5" s="45">
        <v>18</v>
      </c>
      <c r="B5" s="69" t="s">
        <v>378</v>
      </c>
      <c r="C5" s="62">
        <v>37.81</v>
      </c>
      <c r="D5" s="62">
        <v>0</v>
      </c>
      <c r="E5" s="62">
        <v>0</v>
      </c>
      <c r="F5" s="62">
        <v>0</v>
      </c>
      <c r="G5" s="59">
        <v>12.53</v>
      </c>
      <c r="H5" s="62">
        <v>23.64</v>
      </c>
      <c r="I5" s="62">
        <v>0</v>
      </c>
      <c r="J5" s="62">
        <v>23.52</v>
      </c>
      <c r="K5" s="62">
        <v>0</v>
      </c>
      <c r="L5" s="62">
        <v>0</v>
      </c>
      <c r="M5" s="62">
        <v>0</v>
      </c>
      <c r="N5" s="62">
        <v>97.5</v>
      </c>
      <c r="O5" s="62">
        <v>12.5</v>
      </c>
      <c r="P5" s="62">
        <v>1.25856504943887</v>
      </c>
      <c r="Q5" s="62">
        <v>0</v>
      </c>
      <c r="R5" s="62">
        <v>0</v>
      </c>
      <c r="S5" s="62">
        <v>0</v>
      </c>
      <c r="T5" s="62">
        <v>0.17440468568183501</v>
      </c>
      <c r="U5" s="62">
        <v>0.69555870272221199</v>
      </c>
      <c r="V5" s="62">
        <v>0</v>
      </c>
      <c r="W5" s="62">
        <v>0.41942030122651902</v>
      </c>
      <c r="X5" s="62">
        <v>0</v>
      </c>
      <c r="Y5" s="62">
        <v>0</v>
      </c>
      <c r="Z5" s="62">
        <v>0</v>
      </c>
      <c r="AA5" s="62">
        <v>2.5479487390694402</v>
      </c>
      <c r="AB5" s="62">
        <v>4.9059071747908298</v>
      </c>
      <c r="AC5" s="62">
        <v>3.08720165299157</v>
      </c>
      <c r="AD5" s="62">
        <v>0</v>
      </c>
      <c r="AE5" s="62">
        <v>0</v>
      </c>
      <c r="AF5" s="62">
        <v>0</v>
      </c>
      <c r="AG5" s="59">
        <v>0.85561319880365205</v>
      </c>
      <c r="AH5" s="59">
        <v>2.2748976201154001</v>
      </c>
      <c r="AI5" s="59">
        <v>0</v>
      </c>
      <c r="AJ5" s="62">
        <v>2.0576370650401099</v>
      </c>
      <c r="AK5" s="62">
        <v>0</v>
      </c>
      <c r="AL5" s="62">
        <v>0</v>
      </c>
      <c r="AM5" s="62">
        <v>0</v>
      </c>
      <c r="AN5" s="62">
        <v>8.2753495369507295</v>
      </c>
      <c r="AO5" s="62">
        <v>0.86046730297103502</v>
      </c>
      <c r="AP5" s="62">
        <v>-4.8541041673828599E-3</v>
      </c>
      <c r="AQ5" s="59">
        <v>2.98447976289749</v>
      </c>
      <c r="AR5" s="62">
        <v>2.19920389823548</v>
      </c>
      <c r="AS5" s="62">
        <v>0</v>
      </c>
      <c r="AT5" s="62">
        <v>0.83183657596954796</v>
      </c>
      <c r="AU5" s="62">
        <v>0</v>
      </c>
      <c r="AV5" s="62">
        <v>1.9891723542092701</v>
      </c>
      <c r="AW5" s="62">
        <v>0</v>
      </c>
      <c r="AX5" s="62">
        <v>25</v>
      </c>
      <c r="AY5" s="62">
        <v>3.0310404742050281</v>
      </c>
      <c r="AZ5" s="62">
        <v>83.183657596954802</v>
      </c>
      <c r="BA5" s="61">
        <v>16.816342403045198</v>
      </c>
      <c r="BB5" s="60">
        <v>5.035095081702778</v>
      </c>
      <c r="BC5" s="60">
        <v>1.1055874035157205</v>
      </c>
      <c r="BD5" s="59">
        <v>1.9891723542092701</v>
      </c>
      <c r="BE5" s="40"/>
    </row>
    <row r="6" spans="1:57">
      <c r="A6" s="45">
        <v>44</v>
      </c>
      <c r="B6" s="46" t="s">
        <v>377</v>
      </c>
      <c r="C6" s="62">
        <v>38.07</v>
      </c>
      <c r="D6" s="62">
        <v>0</v>
      </c>
      <c r="E6" s="62">
        <v>0</v>
      </c>
      <c r="F6" s="62">
        <v>0</v>
      </c>
      <c r="G6" s="59">
        <v>9.8800000000000008</v>
      </c>
      <c r="H6" s="62">
        <v>26.05</v>
      </c>
      <c r="I6" s="62">
        <v>0</v>
      </c>
      <c r="J6" s="62">
        <v>23.51</v>
      </c>
      <c r="K6" s="62">
        <v>0</v>
      </c>
      <c r="L6" s="62">
        <v>0.1181</v>
      </c>
      <c r="M6" s="62">
        <v>0</v>
      </c>
      <c r="N6" s="62">
        <v>97.628100000000003</v>
      </c>
      <c r="O6" s="62">
        <v>12.5</v>
      </c>
      <c r="P6" s="62">
        <v>1.2672195565230899</v>
      </c>
      <c r="Q6" s="62">
        <v>0</v>
      </c>
      <c r="R6" s="62">
        <v>0</v>
      </c>
      <c r="S6" s="62">
        <v>0</v>
      </c>
      <c r="T6" s="62">
        <v>0.13751941696221301</v>
      </c>
      <c r="U6" s="62">
        <v>0.76646802901495903</v>
      </c>
      <c r="V6" s="62">
        <v>0</v>
      </c>
      <c r="W6" s="62">
        <v>0.419241976268515</v>
      </c>
      <c r="X6" s="62">
        <v>0</v>
      </c>
      <c r="Y6" s="62">
        <v>1.66484816190049E-3</v>
      </c>
      <c r="Z6" s="62">
        <v>0</v>
      </c>
      <c r="AA6" s="62">
        <v>2.5921138269306701</v>
      </c>
      <c r="AB6" s="62">
        <v>4.8223190934486402</v>
      </c>
      <c r="AC6" s="62">
        <v>3.0554685315064001</v>
      </c>
      <c r="AD6" s="62">
        <v>0</v>
      </c>
      <c r="AE6" s="62">
        <v>0</v>
      </c>
      <c r="AF6" s="62">
        <v>0</v>
      </c>
      <c r="AG6" s="59">
        <v>0.66316251013680405</v>
      </c>
      <c r="AH6" s="59">
        <v>2.4641022738911902</v>
      </c>
      <c r="AI6" s="59">
        <v>0</v>
      </c>
      <c r="AJ6" s="62">
        <v>2.0217185869348002</v>
      </c>
      <c r="AK6" s="62">
        <v>0</v>
      </c>
      <c r="AL6" s="62">
        <v>8.0284290788256198E-3</v>
      </c>
      <c r="AM6" s="62">
        <v>0</v>
      </c>
      <c r="AN6" s="62">
        <v>8.2124803315480097</v>
      </c>
      <c r="AO6" s="62">
        <v>0.66400103608753702</v>
      </c>
      <c r="AP6" s="62">
        <v>-8.3852595073363701E-4</v>
      </c>
      <c r="AQ6" s="59">
        <v>2.9764148302616</v>
      </c>
      <c r="AR6" s="62">
        <v>2.4003489074309599</v>
      </c>
      <c r="AS6" s="62">
        <v>0</v>
      </c>
      <c r="AT6" s="62">
        <v>0.64682143204585396</v>
      </c>
      <c r="AU6" s="62">
        <v>0</v>
      </c>
      <c r="AV6" s="62">
        <v>1.969410950471</v>
      </c>
      <c r="AW6" s="62">
        <v>0</v>
      </c>
      <c r="AX6" s="62">
        <v>24.984358578641899</v>
      </c>
      <c r="AY6" s="62">
        <v>3.0471703394768137</v>
      </c>
      <c r="AZ6" s="62">
        <v>64.682143204585401</v>
      </c>
      <c r="BA6" s="61">
        <v>35.317856795414599</v>
      </c>
      <c r="BB6" s="60">
        <v>6.7557437669940752</v>
      </c>
      <c r="BC6" s="60">
        <v>1.2188156600108766</v>
      </c>
      <c r="BD6" s="59">
        <v>1.969410950471</v>
      </c>
      <c r="BE6" s="43"/>
    </row>
    <row r="7" spans="1:57">
      <c r="A7" s="45">
        <v>28</v>
      </c>
      <c r="B7" s="46" t="s">
        <v>376</v>
      </c>
      <c r="C7" s="62">
        <v>37.93</v>
      </c>
      <c r="D7" s="62">
        <v>0</v>
      </c>
      <c r="E7" s="62">
        <v>0</v>
      </c>
      <c r="F7" s="62">
        <v>0.16769999999999999</v>
      </c>
      <c r="G7" s="59">
        <v>9.7799999999999994</v>
      </c>
      <c r="H7" s="62">
        <v>26.6</v>
      </c>
      <c r="I7" s="62">
        <v>9.2399999999999996E-2</v>
      </c>
      <c r="J7" s="62">
        <v>23.23</v>
      </c>
      <c r="K7" s="62">
        <v>0</v>
      </c>
      <c r="L7" s="62">
        <v>6.9199999999999998E-2</v>
      </c>
      <c r="M7" s="62">
        <v>0</v>
      </c>
      <c r="N7" s="62">
        <v>97.869299999999996</v>
      </c>
      <c r="O7" s="62">
        <v>12.5</v>
      </c>
      <c r="P7" s="62">
        <v>1.26255943732389</v>
      </c>
      <c r="Q7" s="62">
        <v>0</v>
      </c>
      <c r="R7" s="62">
        <v>0</v>
      </c>
      <c r="S7" s="62">
        <v>4.1995447362951398E-3</v>
      </c>
      <c r="T7" s="62">
        <v>0.13612752002939699</v>
      </c>
      <c r="U7" s="62">
        <v>0.78265065534732803</v>
      </c>
      <c r="V7" s="62">
        <v>2.2925536665971899E-3</v>
      </c>
      <c r="W7" s="62">
        <v>0.41424887744438899</v>
      </c>
      <c r="X7" s="62">
        <v>0</v>
      </c>
      <c r="Y7" s="62">
        <v>9.7550798309495399E-4</v>
      </c>
      <c r="Z7" s="62">
        <v>0</v>
      </c>
      <c r="AA7" s="62">
        <v>2.6030540965309998</v>
      </c>
      <c r="AB7" s="62">
        <v>4.8020515657582097</v>
      </c>
      <c r="AC7" s="62">
        <v>3.0314377614320098</v>
      </c>
      <c r="AD7" s="62">
        <v>0</v>
      </c>
      <c r="AE7" s="62">
        <v>0</v>
      </c>
      <c r="AF7" s="62">
        <v>1.00832151881989E-2</v>
      </c>
      <c r="AG7" s="59">
        <v>0.65369137069994798</v>
      </c>
      <c r="AH7" s="59">
        <v>2.5055525366348901</v>
      </c>
      <c r="AI7" s="59">
        <v>1.1008960924267799E-2</v>
      </c>
      <c r="AJ7" s="62">
        <v>1.98924447054541</v>
      </c>
      <c r="AK7" s="62">
        <v>0</v>
      </c>
      <c r="AL7" s="62">
        <v>4.6844396376307601E-3</v>
      </c>
      <c r="AM7" s="62">
        <v>0</v>
      </c>
      <c r="AN7" s="62">
        <v>8.2057027550623491</v>
      </c>
      <c r="AO7" s="62">
        <v>0.64282110956984095</v>
      </c>
      <c r="AP7" s="62">
        <v>1.0870261130107001E-2</v>
      </c>
      <c r="AQ7" s="59">
        <v>2.95544486747275</v>
      </c>
      <c r="AR7" s="62">
        <v>2.4427426743813099</v>
      </c>
      <c r="AS7" s="62">
        <v>1.05977625118344E-2</v>
      </c>
      <c r="AT7" s="62">
        <v>0.62670669777626498</v>
      </c>
      <c r="AU7" s="62">
        <v>1.0732985342395999E-2</v>
      </c>
      <c r="AV7" s="62">
        <v>1.9393775572172001</v>
      </c>
      <c r="AW7" s="62">
        <v>9.8304464484563203E-3</v>
      </c>
      <c r="AX7" s="62">
        <v>24.990865982300399</v>
      </c>
      <c r="AY7" s="62">
        <v>3.0694493721575746</v>
      </c>
      <c r="AZ7" s="62">
        <v>62.6706697776265</v>
      </c>
      <c r="BA7" s="61">
        <v>37.3293302223735</v>
      </c>
      <c r="BB7" s="60">
        <v>7.0263346395968753</v>
      </c>
      <c r="BC7" s="60">
        <v>1.245847058465088</v>
      </c>
      <c r="BD7" s="59">
        <v>1.9607083050714305</v>
      </c>
      <c r="BE7" s="43"/>
    </row>
    <row r="8" spans="1:57">
      <c r="A8" s="45">
        <v>68</v>
      </c>
      <c r="B8" s="46" t="s">
        <v>375</v>
      </c>
      <c r="C8" s="62">
        <v>37.909999999999997</v>
      </c>
      <c r="D8" s="62">
        <v>0</v>
      </c>
      <c r="E8" s="62">
        <v>0</v>
      </c>
      <c r="F8" s="62">
        <v>0.1265</v>
      </c>
      <c r="G8" s="59">
        <v>9.3000000000000007</v>
      </c>
      <c r="H8" s="62">
        <v>26.15</v>
      </c>
      <c r="I8" s="62">
        <v>0.1132</v>
      </c>
      <c r="J8" s="62">
        <v>23.5</v>
      </c>
      <c r="K8" s="62">
        <v>0</v>
      </c>
      <c r="L8" s="62">
        <v>6.6600000000000006E-2</v>
      </c>
      <c r="M8" s="62">
        <v>0</v>
      </c>
      <c r="N8" s="62">
        <v>97.166300000000007</v>
      </c>
      <c r="O8" s="62">
        <v>12.5</v>
      </c>
      <c r="P8" s="62">
        <v>1.26189370600972</v>
      </c>
      <c r="Q8" s="62">
        <v>0</v>
      </c>
      <c r="R8" s="62">
        <v>0</v>
      </c>
      <c r="S8" s="62">
        <v>3.1678140079984202E-3</v>
      </c>
      <c r="T8" s="62">
        <v>0.12944641475188001</v>
      </c>
      <c r="U8" s="62">
        <v>0.76941032471175297</v>
      </c>
      <c r="V8" s="62">
        <v>2.8086263534502398E-3</v>
      </c>
      <c r="W8" s="62">
        <v>0.41906365131050999</v>
      </c>
      <c r="X8" s="62">
        <v>0</v>
      </c>
      <c r="Y8" s="62">
        <v>9.38855949048034E-4</v>
      </c>
      <c r="Z8" s="62">
        <v>0</v>
      </c>
      <c r="AA8" s="62">
        <v>2.5867293930943598</v>
      </c>
      <c r="AB8" s="62">
        <v>4.8323570425922799</v>
      </c>
      <c r="AC8" s="62">
        <v>3.0489604686194798</v>
      </c>
      <c r="AD8" s="62">
        <v>0</v>
      </c>
      <c r="AE8" s="62">
        <v>0</v>
      </c>
      <c r="AF8" s="62">
        <v>7.6540041655868201E-3</v>
      </c>
      <c r="AG8" s="59">
        <v>0.62553129396457097</v>
      </c>
      <c r="AH8" s="59">
        <v>2.4787102675093702</v>
      </c>
      <c r="AI8" s="59">
        <v>1.3572285339105599E-2</v>
      </c>
      <c r="AJ8" s="62">
        <v>2.0250651867047802</v>
      </c>
      <c r="AK8" s="62">
        <v>0</v>
      </c>
      <c r="AL8" s="62">
        <v>4.5368871573619298E-3</v>
      </c>
      <c r="AM8" s="62">
        <v>0</v>
      </c>
      <c r="AN8" s="62">
        <v>8.2040303934602505</v>
      </c>
      <c r="AO8" s="62">
        <v>0.63759497956328204</v>
      </c>
      <c r="AP8" s="62">
        <v>0</v>
      </c>
      <c r="AQ8" s="59">
        <v>2.9731342497706201</v>
      </c>
      <c r="AR8" s="62">
        <v>2.4170659040807498</v>
      </c>
      <c r="AS8" s="62">
        <v>0</v>
      </c>
      <c r="AT8" s="62">
        <v>0.62173829104439604</v>
      </c>
      <c r="AU8" s="62">
        <v>1.3234748959413499E-2</v>
      </c>
      <c r="AV8" s="62">
        <v>1.97470276396737</v>
      </c>
      <c r="AW8" s="62">
        <v>7.4636526668044696E-3</v>
      </c>
      <c r="AX8" s="62">
        <v>25.014679220978699</v>
      </c>
      <c r="AY8" s="62">
        <v>3.0388041951251461</v>
      </c>
      <c r="AZ8" s="62">
        <v>62.173829104439605</v>
      </c>
      <c r="BA8" s="61">
        <v>37.826170895560395</v>
      </c>
      <c r="BB8" s="60">
        <v>7.0849800960594012</v>
      </c>
      <c r="BC8" s="60">
        <v>1.2158661368194481</v>
      </c>
      <c r="BD8" s="59">
        <v>1.9879375129267836</v>
      </c>
      <c r="BE8" s="43"/>
    </row>
    <row r="9" spans="1:57">
      <c r="A9" s="45">
        <v>45</v>
      </c>
      <c r="B9" s="46" t="s">
        <v>374</v>
      </c>
      <c r="C9" s="62">
        <v>38.08</v>
      </c>
      <c r="D9" s="62">
        <v>0</v>
      </c>
      <c r="E9" s="62">
        <v>0</v>
      </c>
      <c r="F9" s="62">
        <v>0</v>
      </c>
      <c r="G9" s="59">
        <v>9.48</v>
      </c>
      <c r="H9" s="62">
        <v>26.39</v>
      </c>
      <c r="I9" s="62">
        <v>0</v>
      </c>
      <c r="J9" s="62">
        <v>23.43</v>
      </c>
      <c r="K9" s="62">
        <v>0</v>
      </c>
      <c r="L9" s="62">
        <v>8.3400000000000002E-2</v>
      </c>
      <c r="M9" s="62">
        <v>0</v>
      </c>
      <c r="N9" s="62">
        <v>97.463399999999993</v>
      </c>
      <c r="O9" s="62">
        <v>12.5</v>
      </c>
      <c r="P9" s="62">
        <v>1.2675524221801699</v>
      </c>
      <c r="Q9" s="62">
        <v>0</v>
      </c>
      <c r="R9" s="62">
        <v>0</v>
      </c>
      <c r="S9" s="62">
        <v>0</v>
      </c>
      <c r="T9" s="62">
        <v>0.131951829230949</v>
      </c>
      <c r="U9" s="62">
        <v>0.77647183438405998</v>
      </c>
      <c r="V9" s="62">
        <v>0</v>
      </c>
      <c r="W9" s="62">
        <v>0.41781537660447898</v>
      </c>
      <c r="X9" s="62">
        <v>0</v>
      </c>
      <c r="Y9" s="62">
        <v>1.17568447673583E-3</v>
      </c>
      <c r="Z9" s="62">
        <v>0</v>
      </c>
      <c r="AA9" s="62">
        <v>2.5949671468763902</v>
      </c>
      <c r="AB9" s="62">
        <v>4.8170166682250501</v>
      </c>
      <c r="AC9" s="62">
        <v>3.0529105727454602</v>
      </c>
      <c r="AD9" s="62">
        <v>0</v>
      </c>
      <c r="AE9" s="62">
        <v>0</v>
      </c>
      <c r="AF9" s="62">
        <v>0</v>
      </c>
      <c r="AG9" s="59">
        <v>0.63561416080826805</v>
      </c>
      <c r="AH9" s="59">
        <v>2.4935185124235302</v>
      </c>
      <c r="AI9" s="59">
        <v>0</v>
      </c>
      <c r="AJ9" s="62">
        <v>2.0126236333445</v>
      </c>
      <c r="AK9" s="62">
        <v>0</v>
      </c>
      <c r="AL9" s="62">
        <v>5.6632917210099297E-3</v>
      </c>
      <c r="AM9" s="62">
        <v>0</v>
      </c>
      <c r="AN9" s="62">
        <v>8.2003301710427703</v>
      </c>
      <c r="AO9" s="62">
        <v>0.62603178450866903</v>
      </c>
      <c r="AP9" s="62">
        <v>9.5823762995987903E-3</v>
      </c>
      <c r="AQ9" s="59">
        <v>2.97832941754075</v>
      </c>
      <c r="AR9" s="62">
        <v>2.43260303954952</v>
      </c>
      <c r="AS9" s="62">
        <v>9.3482833980869096E-3</v>
      </c>
      <c r="AT9" s="62">
        <v>0.61073812536897998</v>
      </c>
      <c r="AU9" s="62">
        <v>0</v>
      </c>
      <c r="AV9" s="62">
        <v>1.9634561939484201</v>
      </c>
      <c r="AW9" s="62">
        <v>0</v>
      </c>
      <c r="AX9" s="62">
        <v>24.988950119611498</v>
      </c>
      <c r="AY9" s="62">
        <v>3.0433411649185</v>
      </c>
      <c r="AZ9" s="62">
        <v>61.073812536897996</v>
      </c>
      <c r="BA9" s="61">
        <v>38.926187463102004</v>
      </c>
      <c r="BB9" s="60">
        <v>7.2132512019525246</v>
      </c>
      <c r="BC9" s="60">
        <v>1.2330684908123579</v>
      </c>
      <c r="BD9" s="59">
        <v>1.972804477346507</v>
      </c>
      <c r="BE9" s="43"/>
    </row>
    <row r="10" spans="1:57">
      <c r="A10" s="45">
        <v>48</v>
      </c>
      <c r="B10" s="63" t="s">
        <v>373</v>
      </c>
      <c r="C10" s="62">
        <v>38</v>
      </c>
      <c r="D10" s="62">
        <v>0</v>
      </c>
      <c r="E10" s="62">
        <v>0</v>
      </c>
      <c r="F10" s="62">
        <v>0</v>
      </c>
      <c r="G10" s="59">
        <v>9.59</v>
      </c>
      <c r="H10" s="62">
        <v>26.43</v>
      </c>
      <c r="I10" s="62">
        <v>0</v>
      </c>
      <c r="J10" s="62">
        <v>23.1</v>
      </c>
      <c r="K10" s="62">
        <v>0</v>
      </c>
      <c r="L10" s="62">
        <v>0.1094</v>
      </c>
      <c r="M10" s="62">
        <v>0</v>
      </c>
      <c r="N10" s="62">
        <v>97.229399999999998</v>
      </c>
      <c r="O10" s="62">
        <v>12.5</v>
      </c>
      <c r="P10" s="62">
        <v>1.2648894969234901</v>
      </c>
      <c r="Q10" s="62">
        <v>0</v>
      </c>
      <c r="R10" s="62">
        <v>0</v>
      </c>
      <c r="S10" s="62">
        <v>0</v>
      </c>
      <c r="T10" s="62">
        <v>0.133482915857047</v>
      </c>
      <c r="U10" s="62">
        <v>0.777648752662777</v>
      </c>
      <c r="V10" s="62">
        <v>0</v>
      </c>
      <c r="W10" s="62">
        <v>0.41193065299033099</v>
      </c>
      <c r="X10" s="62">
        <v>0</v>
      </c>
      <c r="Y10" s="62">
        <v>1.5422048172050299E-3</v>
      </c>
      <c r="Z10" s="62">
        <v>0</v>
      </c>
      <c r="AA10" s="62">
        <v>2.5894940232508499</v>
      </c>
      <c r="AB10" s="62">
        <v>4.8271978570962304</v>
      </c>
      <c r="AC10" s="62">
        <v>3.0529359345063001</v>
      </c>
      <c r="AD10" s="62">
        <v>0</v>
      </c>
      <c r="AE10" s="62">
        <v>0</v>
      </c>
      <c r="AF10" s="62">
        <v>0</v>
      </c>
      <c r="AG10" s="59">
        <v>0.64434844538409197</v>
      </c>
      <c r="AH10" s="59">
        <v>2.5025762616182101</v>
      </c>
      <c r="AI10" s="59">
        <v>0</v>
      </c>
      <c r="AJ10" s="62">
        <v>1.98847076538718</v>
      </c>
      <c r="AK10" s="62">
        <v>0</v>
      </c>
      <c r="AL10" s="62">
        <v>7.4445277888155999E-3</v>
      </c>
      <c r="AM10" s="62">
        <v>0</v>
      </c>
      <c r="AN10" s="62">
        <v>8.1957759346845993</v>
      </c>
      <c r="AO10" s="62">
        <v>0.61179979588936095</v>
      </c>
      <c r="AP10" s="62">
        <v>3.2548649494730998E-2</v>
      </c>
      <c r="AQ10" s="59">
        <v>2.98000917432234</v>
      </c>
      <c r="AR10" s="62">
        <v>2.4427961736018502</v>
      </c>
      <c r="AS10" s="62">
        <v>3.1771146262781401E-2</v>
      </c>
      <c r="AT10" s="62">
        <v>0.59718547775345499</v>
      </c>
      <c r="AU10" s="62">
        <v>0</v>
      </c>
      <c r="AV10" s="62">
        <v>1.9409713308261201</v>
      </c>
      <c r="AW10" s="62">
        <v>0</v>
      </c>
      <c r="AX10" s="62">
        <v>24.985466605533102</v>
      </c>
      <c r="AY10" s="62">
        <v>3.0399816513553053</v>
      </c>
      <c r="AZ10" s="62">
        <v>59.718547775345499</v>
      </c>
      <c r="BA10" s="61">
        <v>40.281452224654501</v>
      </c>
      <c r="BB10" s="60">
        <v>7.3939149814920393</v>
      </c>
      <c r="BC10" s="60">
        <v>1.2382742309105588</v>
      </c>
      <c r="BD10" s="59">
        <v>1.9727424770889015</v>
      </c>
      <c r="BE10" s="43"/>
    </row>
    <row r="11" spans="1:57">
      <c r="A11" s="45">
        <v>69</v>
      </c>
      <c r="B11" s="46" t="s">
        <v>372</v>
      </c>
      <c r="C11" s="62">
        <v>37.99</v>
      </c>
      <c r="D11" s="62">
        <v>0</v>
      </c>
      <c r="E11" s="62">
        <v>0</v>
      </c>
      <c r="F11" s="62">
        <v>0</v>
      </c>
      <c r="G11" s="59">
        <v>9.4700000000000006</v>
      </c>
      <c r="H11" s="62">
        <v>26.25</v>
      </c>
      <c r="I11" s="62">
        <v>0</v>
      </c>
      <c r="J11" s="62">
        <v>23.22</v>
      </c>
      <c r="K11" s="62">
        <v>8.2299999999999998E-2</v>
      </c>
      <c r="L11" s="62">
        <v>0</v>
      </c>
      <c r="M11" s="62">
        <v>0</v>
      </c>
      <c r="N11" s="62">
        <v>97.012299999999996</v>
      </c>
      <c r="O11" s="62">
        <v>12.5</v>
      </c>
      <c r="P11" s="62">
        <v>1.2645566312664001</v>
      </c>
      <c r="Q11" s="62">
        <v>0</v>
      </c>
      <c r="R11" s="62">
        <v>0</v>
      </c>
      <c r="S11" s="62">
        <v>0</v>
      </c>
      <c r="T11" s="62">
        <v>0.131812639537668</v>
      </c>
      <c r="U11" s="62">
        <v>0.77235262040854802</v>
      </c>
      <c r="V11" s="62">
        <v>0</v>
      </c>
      <c r="W11" s="62">
        <v>0.41407055248638502</v>
      </c>
      <c r="X11" s="62">
        <v>1.62444683933569E-3</v>
      </c>
      <c r="Y11" s="62">
        <v>0</v>
      </c>
      <c r="Z11" s="62">
        <v>0</v>
      </c>
      <c r="AA11" s="62">
        <v>2.58441689053834</v>
      </c>
      <c r="AB11" s="62">
        <v>4.8366809727033697</v>
      </c>
      <c r="AC11" s="62">
        <v>3.05812849867604</v>
      </c>
      <c r="AD11" s="62">
        <v>0</v>
      </c>
      <c r="AE11" s="62">
        <v>0</v>
      </c>
      <c r="AF11" s="62">
        <v>0</v>
      </c>
      <c r="AG11" s="59">
        <v>0.63753568561364504</v>
      </c>
      <c r="AH11" s="59">
        <v>2.4904154822317399</v>
      </c>
      <c r="AI11" s="59">
        <v>0</v>
      </c>
      <c r="AJ11" s="62">
        <v>2.0027271625676701</v>
      </c>
      <c r="AK11" s="62">
        <v>5.2379540793220502E-3</v>
      </c>
      <c r="AL11" s="62">
        <v>0</v>
      </c>
      <c r="AM11" s="62">
        <v>0</v>
      </c>
      <c r="AN11" s="62">
        <v>8.1940447831684207</v>
      </c>
      <c r="AO11" s="62">
        <v>0.60638994740131802</v>
      </c>
      <c r="AP11" s="62">
        <v>3.1145738212326399E-2</v>
      </c>
      <c r="AQ11" s="59">
        <v>2.9857083573258598</v>
      </c>
      <c r="AR11" s="62">
        <v>2.4314394642776298</v>
      </c>
      <c r="AS11" s="62">
        <v>3.0408169871176199E-2</v>
      </c>
      <c r="AT11" s="62">
        <v>0.59202990801018596</v>
      </c>
      <c r="AU11" s="62">
        <v>0</v>
      </c>
      <c r="AV11" s="62">
        <v>1.95530018745469</v>
      </c>
      <c r="AW11" s="62">
        <v>0</v>
      </c>
      <c r="AX11" s="62">
        <v>24.984658260818598</v>
      </c>
      <c r="AY11" s="62">
        <v>3.0234693722878156</v>
      </c>
      <c r="AZ11" s="62">
        <v>59.202990801018593</v>
      </c>
      <c r="BA11" s="61">
        <v>40.797009198981407</v>
      </c>
      <c r="BB11" s="60">
        <v>7.461021414356483</v>
      </c>
      <c r="BC11" s="60">
        <v>1.2244695729397166</v>
      </c>
      <c r="BD11" s="59">
        <v>1.9857083573258663</v>
      </c>
      <c r="BE11" s="43"/>
    </row>
    <row r="12" spans="1:57">
      <c r="A12" s="45">
        <v>61</v>
      </c>
      <c r="B12" s="46" t="s">
        <v>371</v>
      </c>
      <c r="C12" s="62">
        <v>37.61</v>
      </c>
      <c r="D12" s="62">
        <v>0</v>
      </c>
      <c r="E12" s="62">
        <v>0</v>
      </c>
      <c r="F12" s="62">
        <v>0.10630000000000001</v>
      </c>
      <c r="G12" s="59">
        <v>9.56</v>
      </c>
      <c r="H12" s="62">
        <v>25.98</v>
      </c>
      <c r="I12" s="62">
        <v>0.30470000000000003</v>
      </c>
      <c r="J12" s="62">
        <v>22.25</v>
      </c>
      <c r="K12" s="62">
        <v>0</v>
      </c>
      <c r="L12" s="62">
        <v>0</v>
      </c>
      <c r="M12" s="62">
        <v>0</v>
      </c>
      <c r="N12" s="62">
        <v>95.811000000000007</v>
      </c>
      <c r="O12" s="62">
        <v>12.5</v>
      </c>
      <c r="P12" s="62">
        <v>1.25190773629717</v>
      </c>
      <c r="Q12" s="62">
        <v>0</v>
      </c>
      <c r="R12" s="62">
        <v>0</v>
      </c>
      <c r="S12" s="62">
        <v>2.6619654470374102E-3</v>
      </c>
      <c r="T12" s="62">
        <v>0.133065346777202</v>
      </c>
      <c r="U12" s="62">
        <v>0.76440842202720305</v>
      </c>
      <c r="V12" s="62">
        <v>7.5599686386597998E-3</v>
      </c>
      <c r="W12" s="62">
        <v>0.39677303155995097</v>
      </c>
      <c r="X12" s="62">
        <v>0</v>
      </c>
      <c r="Y12" s="62">
        <v>0</v>
      </c>
      <c r="Z12" s="62">
        <v>0</v>
      </c>
      <c r="AA12" s="62">
        <v>2.5563764707472201</v>
      </c>
      <c r="AB12" s="62">
        <v>4.8897336300182301</v>
      </c>
      <c r="AC12" s="62">
        <v>3.0607476799261302</v>
      </c>
      <c r="AD12" s="62">
        <v>0</v>
      </c>
      <c r="AE12" s="62">
        <v>0</v>
      </c>
      <c r="AF12" s="62">
        <v>6.5081509841626601E-3</v>
      </c>
      <c r="AG12" s="59">
        <v>0.650654101126522</v>
      </c>
      <c r="AH12" s="59">
        <v>2.4918357121703898</v>
      </c>
      <c r="AI12" s="59">
        <v>3.6966232894338001E-2</v>
      </c>
      <c r="AJ12" s="62">
        <v>1.9401144359029801</v>
      </c>
      <c r="AK12" s="62">
        <v>0</v>
      </c>
      <c r="AL12" s="62">
        <v>0</v>
      </c>
      <c r="AM12" s="62">
        <v>0</v>
      </c>
      <c r="AN12" s="62">
        <v>8.18682631300452</v>
      </c>
      <c r="AO12" s="62">
        <v>0.58383222813911595</v>
      </c>
      <c r="AP12" s="62">
        <v>6.6821872987405995E-2</v>
      </c>
      <c r="AQ12" s="59">
        <v>2.9909003200072601</v>
      </c>
      <c r="AR12" s="62">
        <v>2.4349711274193599</v>
      </c>
      <c r="AS12" s="62">
        <v>6.5296973877422199E-2</v>
      </c>
      <c r="AT12" s="62">
        <v>0.57050896727755596</v>
      </c>
      <c r="AU12" s="62">
        <v>3.6122650200230297E-2</v>
      </c>
      <c r="AV12" s="62">
        <v>1.8958403285738901</v>
      </c>
      <c r="AW12" s="62">
        <v>6.3596326442882101E-3</v>
      </c>
      <c r="AX12" s="62">
        <v>25</v>
      </c>
      <c r="AY12" s="62">
        <v>3.005480094696916</v>
      </c>
      <c r="AZ12" s="62">
        <v>57.050896727755593</v>
      </c>
      <c r="BA12" s="61">
        <v>42.949103272244407</v>
      </c>
      <c r="BB12" s="60">
        <v>7.7689069485118125</v>
      </c>
      <c r="BC12" s="60">
        <v>1.2191558360676666</v>
      </c>
      <c r="BD12" s="59">
        <v>1.9972599526515427</v>
      </c>
      <c r="BE12" s="43"/>
    </row>
    <row r="13" spans="1:57">
      <c r="A13" s="45">
        <v>35</v>
      </c>
      <c r="B13" s="46" t="s">
        <v>370</v>
      </c>
      <c r="C13" s="62">
        <v>37.880000000000003</v>
      </c>
      <c r="D13" s="62">
        <v>0</v>
      </c>
      <c r="E13" s="62">
        <v>0</v>
      </c>
      <c r="F13" s="62">
        <v>0</v>
      </c>
      <c r="G13" s="59">
        <v>9.4499999999999993</v>
      </c>
      <c r="H13" s="62">
        <v>26.29</v>
      </c>
      <c r="I13" s="62">
        <v>0.29270000000000002</v>
      </c>
      <c r="J13" s="62">
        <v>22.49</v>
      </c>
      <c r="K13" s="62">
        <v>0</v>
      </c>
      <c r="L13" s="62">
        <v>0</v>
      </c>
      <c r="M13" s="62">
        <v>0</v>
      </c>
      <c r="N13" s="62">
        <v>96.402699999999996</v>
      </c>
      <c r="O13" s="62">
        <v>12.5</v>
      </c>
      <c r="P13" s="62">
        <v>1.2608951090384699</v>
      </c>
      <c r="Q13" s="62">
        <v>0</v>
      </c>
      <c r="R13" s="62">
        <v>0</v>
      </c>
      <c r="S13" s="62">
        <v>0</v>
      </c>
      <c r="T13" s="62">
        <v>0.131534260151104</v>
      </c>
      <c r="U13" s="62">
        <v>0.77352953868726504</v>
      </c>
      <c r="V13" s="62">
        <v>7.2622343962445799E-3</v>
      </c>
      <c r="W13" s="62">
        <v>0.40105283055205798</v>
      </c>
      <c r="X13" s="62">
        <v>0</v>
      </c>
      <c r="Y13" s="62">
        <v>0</v>
      </c>
      <c r="Z13" s="62">
        <v>0</v>
      </c>
      <c r="AA13" s="62">
        <v>2.5742739728251398</v>
      </c>
      <c r="AB13" s="62">
        <v>4.8557380185458099</v>
      </c>
      <c r="AC13" s="62">
        <v>3.0612881591782801</v>
      </c>
      <c r="AD13" s="62">
        <v>0</v>
      </c>
      <c r="AE13" s="62">
        <v>0</v>
      </c>
      <c r="AF13" s="62">
        <v>0</v>
      </c>
      <c r="AG13" s="59">
        <v>0.63869590775701301</v>
      </c>
      <c r="AH13" s="59">
        <v>2.50403785964797</v>
      </c>
      <c r="AI13" s="59">
        <v>3.5263507657435897E-2</v>
      </c>
      <c r="AJ13" s="62">
        <v>1.94740747675704</v>
      </c>
      <c r="AK13" s="62">
        <v>0</v>
      </c>
      <c r="AL13" s="62">
        <v>0</v>
      </c>
      <c r="AM13" s="62">
        <v>0</v>
      </c>
      <c r="AN13" s="62">
        <v>8.1866929109977402</v>
      </c>
      <c r="AO13" s="62">
        <v>0.58341534686792695</v>
      </c>
      <c r="AP13" s="62">
        <v>5.52805608890857E-2</v>
      </c>
      <c r="AQ13" s="59">
        <v>2.9914772105994998</v>
      </c>
      <c r="AR13" s="62">
        <v>2.44693468961967</v>
      </c>
      <c r="AS13" s="62">
        <v>5.4019918900169002E-2</v>
      </c>
      <c r="AT13" s="62">
        <v>0.57011088918133102</v>
      </c>
      <c r="AU13" s="62">
        <v>3.4459343269186503E-2</v>
      </c>
      <c r="AV13" s="62">
        <v>1.90299794843015</v>
      </c>
      <c r="AW13" s="62">
        <v>0</v>
      </c>
      <c r="AX13" s="62">
        <v>25</v>
      </c>
      <c r="AY13" s="62">
        <v>3.0170455788010009</v>
      </c>
      <c r="AZ13" s="62">
        <v>57.011088918133105</v>
      </c>
      <c r="BA13" s="61">
        <v>42.988911081866895</v>
      </c>
      <c r="BB13" s="60">
        <v>7.7851729978226771</v>
      </c>
      <c r="BC13" s="60">
        <v>1.2287033346884524</v>
      </c>
      <c r="BD13" s="59">
        <v>1.9914772105995056</v>
      </c>
      <c r="BE13" s="43"/>
    </row>
    <row r="14" spans="1:57">
      <c r="A14" s="45">
        <v>42</v>
      </c>
      <c r="B14" s="63" t="s">
        <v>369</v>
      </c>
      <c r="C14" s="62">
        <v>38.369999999999997</v>
      </c>
      <c r="D14" s="62">
        <v>0</v>
      </c>
      <c r="E14" s="62">
        <v>0</v>
      </c>
      <c r="F14" s="62">
        <v>0</v>
      </c>
      <c r="G14" s="59">
        <v>9.26</v>
      </c>
      <c r="H14" s="62">
        <v>26.62</v>
      </c>
      <c r="I14" s="62">
        <v>0</v>
      </c>
      <c r="J14" s="62">
        <v>23.24</v>
      </c>
      <c r="K14" s="62">
        <v>0</v>
      </c>
      <c r="L14" s="62">
        <v>5.3100000000000001E-2</v>
      </c>
      <c r="M14" s="62">
        <v>0</v>
      </c>
      <c r="N14" s="62">
        <v>97.543099999999995</v>
      </c>
      <c r="O14" s="62">
        <v>12.5</v>
      </c>
      <c r="P14" s="62">
        <v>1.2772055262356401</v>
      </c>
      <c r="Q14" s="62">
        <v>0</v>
      </c>
      <c r="R14" s="62">
        <v>0</v>
      </c>
      <c r="S14" s="62">
        <v>0</v>
      </c>
      <c r="T14" s="62">
        <v>0.12888965597875399</v>
      </c>
      <c r="U14" s="62">
        <v>0.78323911448668704</v>
      </c>
      <c r="V14" s="62">
        <v>0</v>
      </c>
      <c r="W14" s="62">
        <v>0.414427202402394</v>
      </c>
      <c r="X14" s="62">
        <v>0</v>
      </c>
      <c r="Y14" s="62">
        <v>7.4854731072748705E-4</v>
      </c>
      <c r="Z14" s="62">
        <v>0</v>
      </c>
      <c r="AA14" s="62">
        <v>2.6045100464141999</v>
      </c>
      <c r="AB14" s="62">
        <v>4.7993671658934698</v>
      </c>
      <c r="AC14" s="62">
        <v>3.0648891333565098</v>
      </c>
      <c r="AD14" s="62">
        <v>0</v>
      </c>
      <c r="AE14" s="62">
        <v>0</v>
      </c>
      <c r="AF14" s="62">
        <v>0</v>
      </c>
      <c r="AG14" s="59">
        <v>0.618588782927738</v>
      </c>
      <c r="AH14" s="59">
        <v>2.5060347260739202</v>
      </c>
      <c r="AI14" s="59">
        <v>0</v>
      </c>
      <c r="AJ14" s="62">
        <v>1.9889883078631401</v>
      </c>
      <c r="AK14" s="62">
        <v>0</v>
      </c>
      <c r="AL14" s="62">
        <v>3.5925533852233598E-3</v>
      </c>
      <c r="AM14" s="62">
        <v>0</v>
      </c>
      <c r="AN14" s="62">
        <v>8.1820935036065308</v>
      </c>
      <c r="AO14" s="62">
        <v>0.56904219877039697</v>
      </c>
      <c r="AP14" s="62">
        <v>4.9546584157340402E-2</v>
      </c>
      <c r="AQ14" s="59">
        <v>2.9966796463575598</v>
      </c>
      <c r="AR14" s="62">
        <v>2.4502626130774998</v>
      </c>
      <c r="AS14" s="62">
        <v>4.8443918794622502E-2</v>
      </c>
      <c r="AT14" s="62">
        <v>0.55637809420737905</v>
      </c>
      <c r="AU14" s="62">
        <v>0</v>
      </c>
      <c r="AV14" s="62">
        <v>1.9447231268979499</v>
      </c>
      <c r="AW14" s="62">
        <v>0</v>
      </c>
      <c r="AX14" s="62">
        <v>24.992974798670001</v>
      </c>
      <c r="AY14" s="62">
        <v>3.0066407072848786</v>
      </c>
      <c r="AZ14" s="62">
        <v>55.637809420737902</v>
      </c>
      <c r="BA14" s="61">
        <v>44.362190579262098</v>
      </c>
      <c r="BB14" s="60">
        <v>7.986349040395309</v>
      </c>
      <c r="BC14" s="60">
        <v>1.2293312888012851</v>
      </c>
      <c r="BD14" s="59">
        <v>1.9931670456925723</v>
      </c>
      <c r="BE14" s="43"/>
    </row>
    <row r="15" spans="1:57">
      <c r="A15" s="45">
        <v>66</v>
      </c>
      <c r="B15" s="63" t="s">
        <v>368</v>
      </c>
      <c r="C15" s="62">
        <v>38.1</v>
      </c>
      <c r="D15" s="62">
        <v>0</v>
      </c>
      <c r="E15" s="62">
        <v>0</v>
      </c>
      <c r="F15" s="62">
        <v>8.4699999999999998E-2</v>
      </c>
      <c r="G15" s="59">
        <v>9.16</v>
      </c>
      <c r="H15" s="62">
        <v>26.4</v>
      </c>
      <c r="I15" s="62">
        <v>0.19020000000000001</v>
      </c>
      <c r="J15" s="62">
        <v>22.84</v>
      </c>
      <c r="K15" s="62">
        <v>0</v>
      </c>
      <c r="L15" s="62">
        <v>6.25E-2</v>
      </c>
      <c r="M15" s="62">
        <v>0</v>
      </c>
      <c r="N15" s="62">
        <v>96.837400000000002</v>
      </c>
      <c r="O15" s="62">
        <v>12.5</v>
      </c>
      <c r="P15" s="62">
        <v>1.26821815349434</v>
      </c>
      <c r="Q15" s="62">
        <v>0</v>
      </c>
      <c r="R15" s="62">
        <v>0</v>
      </c>
      <c r="S15" s="62">
        <v>2.1210580749206798E-3</v>
      </c>
      <c r="T15" s="62">
        <v>0.12749775904593799</v>
      </c>
      <c r="U15" s="62">
        <v>0.77676606395373904</v>
      </c>
      <c r="V15" s="62">
        <v>4.7190877422812402E-3</v>
      </c>
      <c r="W15" s="62">
        <v>0.40729420408221501</v>
      </c>
      <c r="X15" s="62">
        <v>0</v>
      </c>
      <c r="Y15" s="62">
        <v>8.8105851074327503E-4</v>
      </c>
      <c r="Z15" s="62">
        <v>0</v>
      </c>
      <c r="AA15" s="62">
        <v>2.58749738490418</v>
      </c>
      <c r="AB15" s="62">
        <v>4.8309227568409403</v>
      </c>
      <c r="AC15" s="62">
        <v>3.0633319691773</v>
      </c>
      <c r="AD15" s="62">
        <v>0</v>
      </c>
      <c r="AE15" s="62">
        <v>0</v>
      </c>
      <c r="AF15" s="62">
        <v>5.1233338613577697E-3</v>
      </c>
      <c r="AG15" s="59">
        <v>0.61593182562124504</v>
      </c>
      <c r="AH15" s="59">
        <v>2.50166457006392</v>
      </c>
      <c r="AI15" s="59">
        <v>2.2797548365715601E-2</v>
      </c>
      <c r="AJ15" s="62">
        <v>1.96760683923019</v>
      </c>
      <c r="AK15" s="62">
        <v>0</v>
      </c>
      <c r="AL15" s="62">
        <v>4.2563256096580697E-3</v>
      </c>
      <c r="AM15" s="62">
        <v>0</v>
      </c>
      <c r="AN15" s="62">
        <v>8.1807124119293793</v>
      </c>
      <c r="AO15" s="62">
        <v>0.56472628727932805</v>
      </c>
      <c r="AP15" s="62">
        <v>5.1205538341917198E-2</v>
      </c>
      <c r="AQ15" s="59">
        <v>2.9956627882043598</v>
      </c>
      <c r="AR15" s="62">
        <v>2.4464026545325401</v>
      </c>
      <c r="AS15" s="62">
        <v>5.0074405028342102E-2</v>
      </c>
      <c r="AT15" s="62">
        <v>0.55225145082066496</v>
      </c>
      <c r="AU15" s="62">
        <v>2.22939491993107E-2</v>
      </c>
      <c r="AV15" s="62">
        <v>1.92414228996581</v>
      </c>
      <c r="AW15" s="62">
        <v>5.0101591190388301E-3</v>
      </c>
      <c r="AX15" s="62">
        <v>24.991675393740099</v>
      </c>
      <c r="AY15" s="62">
        <v>2.998654105353205</v>
      </c>
      <c r="AZ15" s="62">
        <v>55.225145082066497</v>
      </c>
      <c r="BA15" s="61">
        <v>44.774854917933503</v>
      </c>
      <c r="BB15" s="60">
        <v>8.0450912208988825</v>
      </c>
      <c r="BC15" s="60">
        <v>1.2253391494042456</v>
      </c>
      <c r="BD15" s="59">
        <v>1.9965106441934628</v>
      </c>
      <c r="BE15" s="43"/>
    </row>
    <row r="16" spans="1:57">
      <c r="A16" s="45">
        <v>78</v>
      </c>
      <c r="B16" s="46" t="s">
        <v>367</v>
      </c>
      <c r="C16" s="62">
        <v>38.619999999999997</v>
      </c>
      <c r="D16" s="62">
        <v>0</v>
      </c>
      <c r="E16" s="62">
        <v>0</v>
      </c>
      <c r="F16" s="62">
        <v>0.223</v>
      </c>
      <c r="G16" s="59">
        <v>9.64</v>
      </c>
      <c r="H16" s="62">
        <v>26.32</v>
      </c>
      <c r="I16" s="62">
        <v>0.154</v>
      </c>
      <c r="J16" s="62">
        <v>22.87</v>
      </c>
      <c r="K16" s="62">
        <v>0</v>
      </c>
      <c r="L16" s="62">
        <v>0</v>
      </c>
      <c r="M16" s="62">
        <v>0</v>
      </c>
      <c r="N16" s="62">
        <v>97.826999999999998</v>
      </c>
      <c r="O16" s="62">
        <v>12.5</v>
      </c>
      <c r="P16" s="62">
        <v>1.28552716766277</v>
      </c>
      <c r="Q16" s="62">
        <v>0</v>
      </c>
      <c r="R16" s="62">
        <v>0</v>
      </c>
      <c r="S16" s="62">
        <v>5.5843677769458304E-3</v>
      </c>
      <c r="T16" s="62">
        <v>0.13417886432345499</v>
      </c>
      <c r="U16" s="62">
        <v>0.774412227396304</v>
      </c>
      <c r="V16" s="62">
        <v>3.82092277766199E-3</v>
      </c>
      <c r="W16" s="62">
        <v>0.407829178956228</v>
      </c>
      <c r="X16" s="62">
        <v>0</v>
      </c>
      <c r="Y16" s="62">
        <v>0</v>
      </c>
      <c r="Z16" s="62">
        <v>0</v>
      </c>
      <c r="AA16" s="62">
        <v>2.61135272889336</v>
      </c>
      <c r="AB16" s="62">
        <v>4.7867910993767797</v>
      </c>
      <c r="AC16" s="62">
        <v>3.0767750020875901</v>
      </c>
      <c r="AD16" s="62">
        <v>0</v>
      </c>
      <c r="AE16" s="62">
        <v>0</v>
      </c>
      <c r="AF16" s="62">
        <v>1.3365600985165401E-2</v>
      </c>
      <c r="AG16" s="59">
        <v>0.64228619346799698</v>
      </c>
      <c r="AH16" s="59">
        <v>2.4712997048994501</v>
      </c>
      <c r="AI16" s="59">
        <v>1.82899591435184E-2</v>
      </c>
      <c r="AJ16" s="62">
        <v>1.95219308389381</v>
      </c>
      <c r="AK16" s="62">
        <v>0</v>
      </c>
      <c r="AL16" s="62">
        <v>0</v>
      </c>
      <c r="AM16" s="62">
        <v>0</v>
      </c>
      <c r="AN16" s="62">
        <v>8.1742095444775291</v>
      </c>
      <c r="AO16" s="62">
        <v>0.54440482649226896</v>
      </c>
      <c r="AP16" s="62">
        <v>9.7881366975727996E-2</v>
      </c>
      <c r="AQ16" s="59">
        <v>3.0112024756363098</v>
      </c>
      <c r="AR16" s="62">
        <v>2.4186311265475702</v>
      </c>
      <c r="AS16" s="62">
        <v>9.5795309814984006E-2</v>
      </c>
      <c r="AT16" s="62">
        <v>0.53280241817149598</v>
      </c>
      <c r="AU16" s="62">
        <v>1.7900161765121402E-2</v>
      </c>
      <c r="AV16" s="62">
        <v>1.9105877560603599</v>
      </c>
      <c r="AW16" s="62">
        <v>1.30807520041569E-2</v>
      </c>
      <c r="AX16" s="62">
        <v>25</v>
      </c>
      <c r="AY16" s="62">
        <v>2.951433544719066</v>
      </c>
      <c r="AZ16" s="62">
        <v>53.280241817149602</v>
      </c>
      <c r="BA16" s="61">
        <v>46.719758182850398</v>
      </c>
      <c r="BB16" s="60">
        <v>8.3387653709146097</v>
      </c>
      <c r="BC16" s="60">
        <v>1.1948086579597672</v>
      </c>
      <c r="BD16" s="59">
        <v>2.0242832276404652</v>
      </c>
      <c r="BE16" s="43"/>
    </row>
    <row r="17" spans="1:57" s="71" customFormat="1">
      <c r="A17" s="45">
        <v>76</v>
      </c>
      <c r="B17" s="46" t="s">
        <v>366</v>
      </c>
      <c r="C17" s="62">
        <v>38.630000000000003</v>
      </c>
      <c r="D17" s="62">
        <v>0</v>
      </c>
      <c r="E17" s="62">
        <v>0</v>
      </c>
      <c r="F17" s="62">
        <v>0.14099999999999999</v>
      </c>
      <c r="G17" s="59">
        <v>9.41</v>
      </c>
      <c r="H17" s="62">
        <v>26.52</v>
      </c>
      <c r="I17" s="62">
        <v>0.17199999999999999</v>
      </c>
      <c r="J17" s="62">
        <v>22.97</v>
      </c>
      <c r="K17" s="62">
        <v>7.0999999999999994E-2</v>
      </c>
      <c r="L17" s="62">
        <v>0</v>
      </c>
      <c r="M17" s="62">
        <v>0</v>
      </c>
      <c r="N17" s="62">
        <v>97.914000000000001</v>
      </c>
      <c r="O17" s="62">
        <v>12.5</v>
      </c>
      <c r="P17" s="62">
        <v>1.28586003331985</v>
      </c>
      <c r="Q17" s="62">
        <v>0</v>
      </c>
      <c r="R17" s="62">
        <v>0</v>
      </c>
      <c r="S17" s="62">
        <v>3.5309231235397401E-3</v>
      </c>
      <c r="T17" s="62">
        <v>0.13097750137797801</v>
      </c>
      <c r="U17" s="62">
        <v>0.78029681878989299</v>
      </c>
      <c r="V17" s="62">
        <v>4.2675241412848198E-3</v>
      </c>
      <c r="W17" s="62">
        <v>0.409612428536273</v>
      </c>
      <c r="X17" s="62">
        <v>1.40140614329082E-3</v>
      </c>
      <c r="Y17" s="62">
        <v>0</v>
      </c>
      <c r="Z17" s="62">
        <v>0</v>
      </c>
      <c r="AA17" s="62">
        <v>2.6159466354321101</v>
      </c>
      <c r="AB17" s="62">
        <v>4.7783849374798901</v>
      </c>
      <c r="AC17" s="62">
        <v>3.0721671074614898</v>
      </c>
      <c r="AD17" s="62">
        <v>0</v>
      </c>
      <c r="AE17" s="62">
        <v>0</v>
      </c>
      <c r="AF17" s="62">
        <v>8.4360549344608595E-3</v>
      </c>
      <c r="AG17" s="59">
        <v>0.62586091973328195</v>
      </c>
      <c r="AH17" s="59">
        <v>2.4857057104460698</v>
      </c>
      <c r="AI17" s="59">
        <v>2.03918730770472E-2</v>
      </c>
      <c r="AJ17" s="62">
        <v>1.9572858587222901</v>
      </c>
      <c r="AK17" s="62">
        <v>4.4643053375950804E-3</v>
      </c>
      <c r="AL17" s="62">
        <v>0</v>
      </c>
      <c r="AM17" s="62">
        <v>0</v>
      </c>
      <c r="AN17" s="62">
        <v>8.1743118297122201</v>
      </c>
      <c r="AO17" s="62">
        <v>0.54472446785069195</v>
      </c>
      <c r="AP17" s="62">
        <v>8.1136451882589597E-2</v>
      </c>
      <c r="AQ17" s="59">
        <v>3.0066551621333399</v>
      </c>
      <c r="AR17" s="62">
        <v>2.4326996691375999</v>
      </c>
      <c r="AS17" s="62">
        <v>7.9406270348212002E-2</v>
      </c>
      <c r="AT17" s="62">
        <v>0.53310857642666598</v>
      </c>
      <c r="AU17" s="62">
        <v>1.9957029779976099E-2</v>
      </c>
      <c r="AV17" s="62">
        <v>1.9155480236101501</v>
      </c>
      <c r="AW17" s="62">
        <v>8.2561616049901601E-3</v>
      </c>
      <c r="AX17" s="62">
        <v>24.9868926791228</v>
      </c>
      <c r="AY17" s="62">
        <v>2.9658082455642658</v>
      </c>
      <c r="AZ17" s="62">
        <v>53.310857642666598</v>
      </c>
      <c r="BA17" s="61">
        <v>46.689142357333402</v>
      </c>
      <c r="BB17" s="60">
        <v>8.3427864220221331</v>
      </c>
      <c r="BC17" s="60">
        <v>1.2073482542269522</v>
      </c>
      <c r="BD17" s="59">
        <v>2.014911323738338</v>
      </c>
      <c r="BE17" s="43"/>
    </row>
    <row r="18" spans="1:57">
      <c r="A18" s="45">
        <v>60</v>
      </c>
      <c r="B18" s="63" t="s">
        <v>365</v>
      </c>
      <c r="C18" s="62">
        <v>37.909999999999997</v>
      </c>
      <c r="D18" s="62">
        <v>0</v>
      </c>
      <c r="E18" s="62">
        <v>0</v>
      </c>
      <c r="F18" s="62">
        <v>8.2000000000000003E-2</v>
      </c>
      <c r="G18" s="59">
        <v>9.1199999999999992</v>
      </c>
      <c r="H18" s="62">
        <v>26.65</v>
      </c>
      <c r="I18" s="62">
        <v>0.182</v>
      </c>
      <c r="J18" s="62">
        <v>22.52</v>
      </c>
      <c r="K18" s="62">
        <v>0</v>
      </c>
      <c r="L18" s="62">
        <v>0</v>
      </c>
      <c r="M18" s="62">
        <v>0</v>
      </c>
      <c r="N18" s="62">
        <v>96.463999999999999</v>
      </c>
      <c r="O18" s="62">
        <v>12.5</v>
      </c>
      <c r="P18" s="62">
        <v>1.26189370600972</v>
      </c>
      <c r="Q18" s="62">
        <v>0</v>
      </c>
      <c r="R18" s="62">
        <v>0</v>
      </c>
      <c r="S18" s="62">
        <v>2.0534446534060898E-3</v>
      </c>
      <c r="T18" s="62">
        <v>0.12694100027281199</v>
      </c>
      <c r="U18" s="62">
        <v>0.784121803195725</v>
      </c>
      <c r="V18" s="62">
        <v>4.5156360099641701E-3</v>
      </c>
      <c r="W18" s="62">
        <v>0.40158780542607198</v>
      </c>
      <c r="X18" s="62">
        <v>0</v>
      </c>
      <c r="Y18" s="62">
        <v>0</v>
      </c>
      <c r="Z18" s="62">
        <v>0</v>
      </c>
      <c r="AA18" s="62">
        <v>2.5811133955677001</v>
      </c>
      <c r="AB18" s="62">
        <v>4.8428713056408297</v>
      </c>
      <c r="AC18" s="62">
        <v>3.0555944098016301</v>
      </c>
      <c r="AD18" s="62">
        <v>0</v>
      </c>
      <c r="AE18" s="62">
        <v>0</v>
      </c>
      <c r="AF18" s="62">
        <v>4.9722840948509704E-3</v>
      </c>
      <c r="AG18" s="59">
        <v>0.61475892773054497</v>
      </c>
      <c r="AH18" s="59">
        <v>2.5316006538826201</v>
      </c>
      <c r="AI18" s="59">
        <v>2.1868644059373998E-2</v>
      </c>
      <c r="AJ18" s="62">
        <v>1.9448380595932</v>
      </c>
      <c r="AK18" s="62">
        <v>0</v>
      </c>
      <c r="AL18" s="62">
        <v>0</v>
      </c>
      <c r="AM18" s="62">
        <v>0</v>
      </c>
      <c r="AN18" s="62">
        <v>8.1736329791622104</v>
      </c>
      <c r="AO18" s="62">
        <v>0.54260305988191304</v>
      </c>
      <c r="AP18" s="62">
        <v>7.2155867848632801E-2</v>
      </c>
      <c r="AQ18" s="59">
        <v>2.9906842331595098</v>
      </c>
      <c r="AR18" s="62">
        <v>2.4778217082530198</v>
      </c>
      <c r="AS18" s="62">
        <v>7.0623056388840894E-2</v>
      </c>
      <c r="AT18" s="62">
        <v>0.53107651030108205</v>
      </c>
      <c r="AU18" s="62">
        <v>2.1404087132491201E-2</v>
      </c>
      <c r="AV18" s="62">
        <v>1.90352374720162</v>
      </c>
      <c r="AW18" s="62">
        <v>4.8666575634381997E-3</v>
      </c>
      <c r="AX18" s="62">
        <v>25</v>
      </c>
      <c r="AY18" s="62">
        <v>3.0088982185541018</v>
      </c>
      <c r="AZ18" s="62">
        <v>53.107651030108208</v>
      </c>
      <c r="BA18" s="61">
        <v>46.892348969891792</v>
      </c>
      <c r="BB18" s="60">
        <v>8.423216828851821</v>
      </c>
      <c r="BC18" s="60">
        <v>1.2416730236107132</v>
      </c>
      <c r="BD18" s="59">
        <v>1.995550890722952</v>
      </c>
      <c r="BE18" s="43"/>
    </row>
    <row r="19" spans="1:57">
      <c r="A19" s="45">
        <v>76</v>
      </c>
      <c r="B19" s="46" t="s">
        <v>364</v>
      </c>
      <c r="C19" s="62">
        <v>38.479999999999997</v>
      </c>
      <c r="D19" s="62">
        <v>0</v>
      </c>
      <c r="E19" s="62">
        <v>0</v>
      </c>
      <c r="F19" s="62">
        <v>0</v>
      </c>
      <c r="G19" s="59">
        <v>9.09</v>
      </c>
      <c r="H19" s="62">
        <v>27.13</v>
      </c>
      <c r="I19" s="62">
        <v>0</v>
      </c>
      <c r="J19" s="62">
        <v>23.14</v>
      </c>
      <c r="K19" s="62">
        <v>0</v>
      </c>
      <c r="L19" s="62">
        <v>4.0899999999999999E-2</v>
      </c>
      <c r="M19" s="62">
        <v>0</v>
      </c>
      <c r="N19" s="62">
        <v>97.880899999999997</v>
      </c>
      <c r="O19" s="62">
        <v>12.5</v>
      </c>
      <c r="P19" s="62">
        <v>1.28086704846358</v>
      </c>
      <c r="Q19" s="62">
        <v>0</v>
      </c>
      <c r="R19" s="62">
        <v>0</v>
      </c>
      <c r="S19" s="62">
        <v>0</v>
      </c>
      <c r="T19" s="62">
        <v>0.126523431192967</v>
      </c>
      <c r="U19" s="62">
        <v>0.79824482254033902</v>
      </c>
      <c r="V19" s="62">
        <v>0</v>
      </c>
      <c r="W19" s="62">
        <v>0.412643952822349</v>
      </c>
      <c r="X19" s="62">
        <v>0</v>
      </c>
      <c r="Y19" s="62">
        <v>5.7656468943039895E-4</v>
      </c>
      <c r="Z19" s="62">
        <v>0</v>
      </c>
      <c r="AA19" s="62">
        <v>2.61885581970866</v>
      </c>
      <c r="AB19" s="62">
        <v>4.7730768169553501</v>
      </c>
      <c r="AC19" s="62">
        <v>3.0568384073117598</v>
      </c>
      <c r="AD19" s="62">
        <v>0</v>
      </c>
      <c r="AE19" s="62">
        <v>0</v>
      </c>
      <c r="AF19" s="62">
        <v>0</v>
      </c>
      <c r="AG19" s="59">
        <v>0.60390605622879601</v>
      </c>
      <c r="AH19" s="59">
        <v>2.5400559044812798</v>
      </c>
      <c r="AI19" s="59">
        <v>0</v>
      </c>
      <c r="AJ19" s="62">
        <v>1.96958128487317</v>
      </c>
      <c r="AK19" s="62">
        <v>0</v>
      </c>
      <c r="AL19" s="62">
        <v>2.7519875525952998E-3</v>
      </c>
      <c r="AM19" s="62">
        <v>0</v>
      </c>
      <c r="AN19" s="62">
        <v>8.1731336404476007</v>
      </c>
      <c r="AO19" s="62">
        <v>0.541042626398756</v>
      </c>
      <c r="AP19" s="62">
        <v>6.2863429830039896E-2</v>
      </c>
      <c r="AQ19" s="59">
        <v>2.9920845950042199</v>
      </c>
      <c r="AR19" s="62">
        <v>2.4862492319087299</v>
      </c>
      <c r="AS19" s="62">
        <v>6.1531777255116202E-2</v>
      </c>
      <c r="AT19" s="62">
        <v>0.52958157808282302</v>
      </c>
      <c r="AU19" s="62">
        <v>0</v>
      </c>
      <c r="AV19" s="62">
        <v>1.9278591262729501</v>
      </c>
      <c r="AW19" s="62">
        <v>0</v>
      </c>
      <c r="AX19" s="62">
        <v>24.9946126170477</v>
      </c>
      <c r="AY19" s="62">
        <v>3.0158308099915532</v>
      </c>
      <c r="AZ19" s="62">
        <v>52.958157808282301</v>
      </c>
      <c r="BA19" s="61">
        <v>47.041842191717699</v>
      </c>
      <c r="BB19" s="60">
        <v>8.4512761029932122</v>
      </c>
      <c r="BC19" s="60">
        <v>1.2497539963108883</v>
      </c>
      <c r="BD19" s="59">
        <v>1.9893909035280664</v>
      </c>
      <c r="BE19" s="43"/>
    </row>
    <row r="20" spans="1:57">
      <c r="A20" s="45">
        <v>26</v>
      </c>
      <c r="B20" s="63" t="s">
        <v>363</v>
      </c>
      <c r="C20" s="62">
        <v>38.28</v>
      </c>
      <c r="D20" s="62">
        <v>0</v>
      </c>
      <c r="E20" s="62">
        <v>0</v>
      </c>
      <c r="F20" s="62">
        <v>0</v>
      </c>
      <c r="G20" s="59">
        <v>8.19</v>
      </c>
      <c r="H20" s="62">
        <v>27.21</v>
      </c>
      <c r="I20" s="62">
        <v>0</v>
      </c>
      <c r="J20" s="62">
        <v>23.61</v>
      </c>
      <c r="K20" s="62">
        <v>0</v>
      </c>
      <c r="L20" s="62">
        <v>4.6899999999999997E-2</v>
      </c>
      <c r="M20" s="62">
        <v>0</v>
      </c>
      <c r="N20" s="62">
        <v>97.3369</v>
      </c>
      <c r="O20" s="62">
        <v>12.5</v>
      </c>
      <c r="P20" s="62">
        <v>1.27420973532187</v>
      </c>
      <c r="Q20" s="62">
        <v>0</v>
      </c>
      <c r="R20" s="62">
        <v>0</v>
      </c>
      <c r="S20" s="62">
        <v>0</v>
      </c>
      <c r="T20" s="62">
        <v>0.113996358797624</v>
      </c>
      <c r="U20" s="62">
        <v>0.80059865909777495</v>
      </c>
      <c r="V20" s="62">
        <v>0</v>
      </c>
      <c r="W20" s="62">
        <v>0.421025225848559</v>
      </c>
      <c r="X20" s="62">
        <v>0</v>
      </c>
      <c r="Y20" s="62">
        <v>6.6114630646175402E-4</v>
      </c>
      <c r="Z20" s="62">
        <v>0</v>
      </c>
      <c r="AA20" s="62">
        <v>2.61049112537229</v>
      </c>
      <c r="AB20" s="62">
        <v>4.7883709998122796</v>
      </c>
      <c r="AC20" s="62">
        <v>3.0506944721468701</v>
      </c>
      <c r="AD20" s="62">
        <v>0</v>
      </c>
      <c r="AE20" s="62">
        <v>0</v>
      </c>
      <c r="AF20" s="62">
        <v>0</v>
      </c>
      <c r="AG20" s="59">
        <v>0.54585685855073696</v>
      </c>
      <c r="AH20" s="59">
        <v>2.5557089344749202</v>
      </c>
      <c r="AI20" s="59">
        <v>0</v>
      </c>
      <c r="AJ20" s="62">
        <v>2.0160249816426599</v>
      </c>
      <c r="AK20" s="62">
        <v>0</v>
      </c>
      <c r="AL20" s="62">
        <v>3.1658138004944602E-3</v>
      </c>
      <c r="AM20" s="62">
        <v>0</v>
      </c>
      <c r="AN20" s="62">
        <v>8.1714510606156807</v>
      </c>
      <c r="AO20" s="62">
        <v>0.53578456442398503</v>
      </c>
      <c r="AP20" s="62">
        <v>1.0072294126752399E-2</v>
      </c>
      <c r="AQ20" s="59">
        <v>2.98668566893872</v>
      </c>
      <c r="AR20" s="62">
        <v>2.5020857769487601</v>
      </c>
      <c r="AS20" s="62">
        <v>9.8609601178897294E-3</v>
      </c>
      <c r="AT20" s="62">
        <v>0.52454288517380299</v>
      </c>
      <c r="AU20" s="62">
        <v>0</v>
      </c>
      <c r="AV20" s="62">
        <v>1.9737253192245201</v>
      </c>
      <c r="AW20" s="62">
        <v>0</v>
      </c>
      <c r="AX20" s="62">
        <v>24.993801220807399</v>
      </c>
      <c r="AY20" s="62">
        <v>3.0266286621225631</v>
      </c>
      <c r="AZ20" s="62">
        <v>52.454288517380299</v>
      </c>
      <c r="BA20" s="61">
        <v>47.545711482619701</v>
      </c>
      <c r="BB20" s="60">
        <v>8.551583069904531</v>
      </c>
      <c r="BC20" s="60">
        <v>1.2613949809020866</v>
      </c>
      <c r="BD20" s="59">
        <v>1.9835862793424099</v>
      </c>
      <c r="BE20" s="43"/>
    </row>
    <row r="21" spans="1:57">
      <c r="A21" s="45">
        <v>42</v>
      </c>
      <c r="B21" s="46" t="s">
        <v>362</v>
      </c>
      <c r="C21" s="62">
        <v>38.04</v>
      </c>
      <c r="D21" s="62">
        <v>0</v>
      </c>
      <c r="E21" s="62">
        <v>0</v>
      </c>
      <c r="F21" s="62">
        <v>0.1739</v>
      </c>
      <c r="G21" s="59">
        <v>9.0299999999999994</v>
      </c>
      <c r="H21" s="62">
        <v>26.63</v>
      </c>
      <c r="I21" s="62">
        <v>0.1384</v>
      </c>
      <c r="J21" s="62">
        <v>22.62</v>
      </c>
      <c r="K21" s="62">
        <v>0</v>
      </c>
      <c r="L21" s="62">
        <v>6.9699999999999998E-2</v>
      </c>
      <c r="M21" s="62">
        <v>0</v>
      </c>
      <c r="N21" s="62">
        <v>96.701999999999998</v>
      </c>
      <c r="O21" s="62">
        <v>12.5</v>
      </c>
      <c r="P21" s="62">
        <v>1.2662209595518299</v>
      </c>
      <c r="Q21" s="62">
        <v>0</v>
      </c>
      <c r="R21" s="62">
        <v>0</v>
      </c>
      <c r="S21" s="62">
        <v>4.3548051856990098E-3</v>
      </c>
      <c r="T21" s="62">
        <v>0.125688293033277</v>
      </c>
      <c r="U21" s="62">
        <v>0.78353334405636699</v>
      </c>
      <c r="V21" s="62">
        <v>3.4338682625222102E-3</v>
      </c>
      <c r="W21" s="62">
        <v>0.40337105500611697</v>
      </c>
      <c r="X21" s="62">
        <v>0</v>
      </c>
      <c r="Y21" s="62">
        <v>9.8255645118090003E-4</v>
      </c>
      <c r="Z21" s="62">
        <v>0</v>
      </c>
      <c r="AA21" s="62">
        <v>2.5875848815469902</v>
      </c>
      <c r="AB21" s="62">
        <v>4.8307594039299104</v>
      </c>
      <c r="AC21" s="62">
        <v>3.0584044039040799</v>
      </c>
      <c r="AD21" s="62">
        <v>0</v>
      </c>
      <c r="AE21" s="62">
        <v>0</v>
      </c>
      <c r="AF21" s="62">
        <v>1.0518508051549099E-2</v>
      </c>
      <c r="AG21" s="59">
        <v>0.60716990353440403</v>
      </c>
      <c r="AH21" s="59">
        <v>2.5233740467286299</v>
      </c>
      <c r="AI21" s="59">
        <v>1.6588191401035599E-2</v>
      </c>
      <c r="AJ21" s="62">
        <v>1.9485885172439299</v>
      </c>
      <c r="AK21" s="62">
        <v>0</v>
      </c>
      <c r="AL21" s="62">
        <v>4.74649381643414E-3</v>
      </c>
      <c r="AM21" s="62">
        <v>0</v>
      </c>
      <c r="AN21" s="62">
        <v>8.1693900646800603</v>
      </c>
      <c r="AO21" s="62">
        <v>0.52934395212518104</v>
      </c>
      <c r="AP21" s="62">
        <v>7.7825951409222299E-2</v>
      </c>
      <c r="AQ21" s="59">
        <v>2.99498922655382</v>
      </c>
      <c r="AR21" s="62">
        <v>2.4710525772427601</v>
      </c>
      <c r="AS21" s="62">
        <v>7.6212251630093E-2</v>
      </c>
      <c r="AT21" s="62">
        <v>0.51836815031151295</v>
      </c>
      <c r="AU21" s="62">
        <v>1.6244239797292899E-2</v>
      </c>
      <c r="AV21" s="62">
        <v>1.9081850682278501</v>
      </c>
      <c r="AW21" s="62">
        <v>1.0300409669040399E-2</v>
      </c>
      <c r="AX21" s="62">
        <v>24.990703846864701</v>
      </c>
      <c r="AY21" s="62">
        <v>2.9894207275542728</v>
      </c>
      <c r="AZ21" s="62">
        <v>51.836815031151296</v>
      </c>
      <c r="BA21" s="61">
        <v>48.163184968848704</v>
      </c>
      <c r="BB21" s="60">
        <v>8.6264831938666262</v>
      </c>
      <c r="BC21" s="60">
        <v>1.2351300838060111</v>
      </c>
      <c r="BD21" s="59">
        <v>2.0006415596552358</v>
      </c>
      <c r="BE21" s="43"/>
    </row>
    <row r="22" spans="1:57">
      <c r="A22" s="45">
        <v>59</v>
      </c>
      <c r="B22" s="46" t="s">
        <v>361</v>
      </c>
      <c r="C22" s="62">
        <v>38.03</v>
      </c>
      <c r="D22" s="62">
        <v>0</v>
      </c>
      <c r="E22" s="62">
        <v>0</v>
      </c>
      <c r="F22" s="62">
        <v>0</v>
      </c>
      <c r="G22" s="59">
        <v>9.09</v>
      </c>
      <c r="H22" s="62">
        <v>26.15</v>
      </c>
      <c r="I22" s="62">
        <v>0.2009</v>
      </c>
      <c r="J22" s="62">
        <v>22.43</v>
      </c>
      <c r="K22" s="62">
        <v>0</v>
      </c>
      <c r="L22" s="62">
        <v>0</v>
      </c>
      <c r="M22" s="62">
        <v>0</v>
      </c>
      <c r="N22" s="62">
        <v>95.900899999999993</v>
      </c>
      <c r="O22" s="62">
        <v>12.5</v>
      </c>
      <c r="P22" s="62">
        <v>1.2658880938947401</v>
      </c>
      <c r="Q22" s="62">
        <v>0</v>
      </c>
      <c r="R22" s="62">
        <v>0</v>
      </c>
      <c r="S22" s="62">
        <v>0</v>
      </c>
      <c r="T22" s="62">
        <v>0.126523431192967</v>
      </c>
      <c r="U22" s="62">
        <v>0.76941032471175297</v>
      </c>
      <c r="V22" s="62">
        <v>4.9845674417681399E-3</v>
      </c>
      <c r="W22" s="62">
        <v>0.39998288080403199</v>
      </c>
      <c r="X22" s="62">
        <v>0</v>
      </c>
      <c r="Y22" s="62">
        <v>0</v>
      </c>
      <c r="Z22" s="62">
        <v>0</v>
      </c>
      <c r="AA22" s="62">
        <v>2.56678929804526</v>
      </c>
      <c r="AB22" s="62">
        <v>4.8698971939455102</v>
      </c>
      <c r="AC22" s="62">
        <v>3.08237243815352</v>
      </c>
      <c r="AD22" s="62">
        <v>0</v>
      </c>
      <c r="AE22" s="62">
        <v>0</v>
      </c>
      <c r="AF22" s="62">
        <v>0</v>
      </c>
      <c r="AG22" s="59">
        <v>0.61615610253498798</v>
      </c>
      <c r="AH22" s="59">
        <v>2.4979661208709798</v>
      </c>
      <c r="AI22" s="59">
        <v>2.4274330997698799E-2</v>
      </c>
      <c r="AJ22" s="62">
        <v>1.94787550885379</v>
      </c>
      <c r="AK22" s="62">
        <v>0</v>
      </c>
      <c r="AL22" s="62">
        <v>0</v>
      </c>
      <c r="AM22" s="62">
        <v>0</v>
      </c>
      <c r="AN22" s="62">
        <v>8.1686445014109808</v>
      </c>
      <c r="AO22" s="62">
        <v>0.52701406690932695</v>
      </c>
      <c r="AP22" s="62">
        <v>8.9142035625660698E-2</v>
      </c>
      <c r="AQ22" s="59">
        <v>3.0187357891470001</v>
      </c>
      <c r="AR22" s="62">
        <v>2.4463947431567101</v>
      </c>
      <c r="AS22" s="62">
        <v>8.7301667355227E-2</v>
      </c>
      <c r="AT22" s="62">
        <v>0.51613367854928205</v>
      </c>
      <c r="AU22" s="62">
        <v>2.3773179007612201E-2</v>
      </c>
      <c r="AV22" s="62">
        <v>1.90766094278416</v>
      </c>
      <c r="AW22" s="62">
        <v>0</v>
      </c>
      <c r="AX22" s="62">
        <v>25</v>
      </c>
      <c r="AY22" s="62">
        <v>2.9625284217059922</v>
      </c>
      <c r="AZ22" s="62">
        <v>51.613367854928207</v>
      </c>
      <c r="BA22" s="61">
        <v>48.386632145071793</v>
      </c>
      <c r="BB22" s="60">
        <v>8.6511125273863811</v>
      </c>
      <c r="BC22" s="60">
        <v>1.2118449359786774</v>
      </c>
      <c r="BD22" s="59">
        <v>2.0187357891469992</v>
      </c>
      <c r="BE22" s="43"/>
    </row>
    <row r="23" spans="1:57">
      <c r="A23" s="45">
        <v>37</v>
      </c>
      <c r="B23" s="63" t="s">
        <v>360</v>
      </c>
      <c r="C23" s="62">
        <v>38.03</v>
      </c>
      <c r="D23" s="62">
        <v>0</v>
      </c>
      <c r="E23" s="62">
        <v>0</v>
      </c>
      <c r="F23" s="62">
        <v>0.1336</v>
      </c>
      <c r="G23" s="59">
        <v>8.85</v>
      </c>
      <c r="H23" s="62">
        <v>26.88</v>
      </c>
      <c r="I23" s="62">
        <v>0.19950000000000001</v>
      </c>
      <c r="J23" s="62">
        <v>22.64</v>
      </c>
      <c r="K23" s="62">
        <v>0</v>
      </c>
      <c r="L23" s="62">
        <v>0</v>
      </c>
      <c r="M23" s="62">
        <v>0</v>
      </c>
      <c r="N23" s="62">
        <v>96.733099999999993</v>
      </c>
      <c r="O23" s="62">
        <v>12.5</v>
      </c>
      <c r="P23" s="62">
        <v>1.2658880938947401</v>
      </c>
      <c r="Q23" s="62">
        <v>0</v>
      </c>
      <c r="R23" s="62">
        <v>0</v>
      </c>
      <c r="S23" s="62">
        <v>3.3456122645738199E-3</v>
      </c>
      <c r="T23" s="62">
        <v>0.12318287855420899</v>
      </c>
      <c r="U23" s="62">
        <v>0.79088908329835295</v>
      </c>
      <c r="V23" s="62">
        <v>4.9498317801530403E-3</v>
      </c>
      <c r="W23" s="62">
        <v>0.40372770492212601</v>
      </c>
      <c r="X23" s="62">
        <v>0</v>
      </c>
      <c r="Y23" s="62">
        <v>0</v>
      </c>
      <c r="Z23" s="62">
        <v>0</v>
      </c>
      <c r="AA23" s="62">
        <v>2.5919832047141602</v>
      </c>
      <c r="AB23" s="62">
        <v>4.8225621127735998</v>
      </c>
      <c r="AC23" s="62">
        <v>3.0524119803139902</v>
      </c>
      <c r="AD23" s="62">
        <v>0</v>
      </c>
      <c r="AE23" s="62">
        <v>0</v>
      </c>
      <c r="AF23" s="62">
        <v>8.0672114755821998E-3</v>
      </c>
      <c r="AG23" s="59">
        <v>0.59405708305791904</v>
      </c>
      <c r="AH23" s="59">
        <v>2.5427411523472498</v>
      </c>
      <c r="AI23" s="59">
        <v>2.38708712075687E-2</v>
      </c>
      <c r="AJ23" s="62">
        <v>1.9470019336344799</v>
      </c>
      <c r="AK23" s="62">
        <v>0</v>
      </c>
      <c r="AL23" s="62">
        <v>0</v>
      </c>
      <c r="AM23" s="62">
        <v>0</v>
      </c>
      <c r="AN23" s="62">
        <v>8.1681502320367994</v>
      </c>
      <c r="AO23" s="62">
        <v>0.52546947511499198</v>
      </c>
      <c r="AP23" s="62">
        <v>6.8587607942927203E-2</v>
      </c>
      <c r="AQ23" s="59">
        <v>2.98957476892816</v>
      </c>
      <c r="AR23" s="62">
        <v>2.4903960677649799</v>
      </c>
      <c r="AS23" s="62">
        <v>6.7175657640493006E-2</v>
      </c>
      <c r="AT23" s="62">
        <v>0.51465211602403305</v>
      </c>
      <c r="AU23" s="62">
        <v>2.3379463432436201E-2</v>
      </c>
      <c r="AV23" s="62">
        <v>1.90692078703257</v>
      </c>
      <c r="AW23" s="62">
        <v>7.9011391773293298E-3</v>
      </c>
      <c r="AX23" s="62">
        <v>25</v>
      </c>
      <c r="AY23" s="62">
        <v>3.0050481837890128</v>
      </c>
      <c r="AZ23" s="62">
        <v>51.465211602403308</v>
      </c>
      <c r="BA23" s="61">
        <v>48.534788397596692</v>
      </c>
      <c r="BB23" s="60">
        <v>8.7202050397494251</v>
      </c>
      <c r="BC23" s="60">
        <v>1.2467715168224429</v>
      </c>
      <c r="BD23" s="59">
        <v>1.9974759081054991</v>
      </c>
      <c r="BE23" s="43"/>
    </row>
    <row r="24" spans="1:57">
      <c r="A24" s="45">
        <v>42</v>
      </c>
      <c r="B24" s="63" t="s">
        <v>359</v>
      </c>
      <c r="C24" s="62">
        <v>37.83</v>
      </c>
      <c r="D24" s="62">
        <v>0</v>
      </c>
      <c r="E24" s="62">
        <v>0</v>
      </c>
      <c r="F24" s="62">
        <v>9.9099999999999994E-2</v>
      </c>
      <c r="G24" s="59">
        <v>8.1999999999999993</v>
      </c>
      <c r="H24" s="62">
        <v>27.09</v>
      </c>
      <c r="I24" s="62">
        <v>6.5699999999999995E-2</v>
      </c>
      <c r="J24" s="62">
        <v>23.1</v>
      </c>
      <c r="K24" s="62">
        <v>0</v>
      </c>
      <c r="L24" s="62">
        <v>0</v>
      </c>
      <c r="M24" s="62">
        <v>0</v>
      </c>
      <c r="N24" s="62">
        <v>96.384799999999998</v>
      </c>
      <c r="O24" s="62">
        <v>12.5</v>
      </c>
      <c r="P24" s="62">
        <v>1.2592307807530401</v>
      </c>
      <c r="Q24" s="62">
        <v>0</v>
      </c>
      <c r="R24" s="62">
        <v>0</v>
      </c>
      <c r="S24" s="62">
        <v>2.4816629896651601E-3</v>
      </c>
      <c r="T24" s="62">
        <v>0.114135548490905</v>
      </c>
      <c r="U24" s="62">
        <v>0.797067904261621</v>
      </c>
      <c r="V24" s="62">
        <v>1.6300949772233299E-3</v>
      </c>
      <c r="W24" s="62">
        <v>0.41193065299033099</v>
      </c>
      <c r="X24" s="62">
        <v>0</v>
      </c>
      <c r="Y24" s="62">
        <v>0</v>
      </c>
      <c r="Z24" s="62">
        <v>0</v>
      </c>
      <c r="AA24" s="62">
        <v>2.58647664446279</v>
      </c>
      <c r="AB24" s="62">
        <v>4.8328292570359803</v>
      </c>
      <c r="AC24" s="62">
        <v>3.04282367929178</v>
      </c>
      <c r="AD24" s="62">
        <v>0</v>
      </c>
      <c r="AE24" s="62">
        <v>0</v>
      </c>
      <c r="AF24" s="62">
        <v>5.9967267512785897E-3</v>
      </c>
      <c r="AG24" s="59">
        <v>0.55159761801469598</v>
      </c>
      <c r="AH24" s="59">
        <v>2.5680620583732798</v>
      </c>
      <c r="AI24" s="59">
        <v>7.8779706976723103E-3</v>
      </c>
      <c r="AJ24" s="62">
        <v>1.99079051164161</v>
      </c>
      <c r="AK24" s="62">
        <v>0</v>
      </c>
      <c r="AL24" s="62">
        <v>0</v>
      </c>
      <c r="AM24" s="62">
        <v>0</v>
      </c>
      <c r="AN24" s="62">
        <v>8.1671485647703097</v>
      </c>
      <c r="AO24" s="62">
        <v>0.52233926490721305</v>
      </c>
      <c r="AP24" s="62">
        <v>2.92583531074826E-2</v>
      </c>
      <c r="AQ24" s="59">
        <v>2.9805493608060498</v>
      </c>
      <c r="AR24" s="62">
        <v>2.5155041939124998</v>
      </c>
      <c r="AS24" s="62">
        <v>2.8659552719480098E-2</v>
      </c>
      <c r="AT24" s="62">
        <v>0.51164908855496305</v>
      </c>
      <c r="AU24" s="62">
        <v>7.71674043658724E-3</v>
      </c>
      <c r="AV24" s="62">
        <v>1.9500470656102</v>
      </c>
      <c r="AW24" s="62">
        <v>5.8739979602143904E-3</v>
      </c>
      <c r="AX24" s="62">
        <v>25</v>
      </c>
      <c r="AY24" s="62">
        <v>3.027153282467463</v>
      </c>
      <c r="AZ24" s="62">
        <v>51.164908855496307</v>
      </c>
      <c r="BA24" s="61">
        <v>48.835091144503693</v>
      </c>
      <c r="BB24" s="60">
        <v>8.7988577589250507</v>
      </c>
      <c r="BC24" s="60">
        <v>1.2663484764269159</v>
      </c>
      <c r="BD24" s="59">
        <v>1.9864233587662674</v>
      </c>
      <c r="BE24" s="43"/>
    </row>
    <row r="25" spans="1:57">
      <c r="A25" s="45">
        <v>59</v>
      </c>
      <c r="B25" s="46" t="s">
        <v>358</v>
      </c>
      <c r="C25" s="62">
        <v>38.14</v>
      </c>
      <c r="D25" s="62">
        <v>0</v>
      </c>
      <c r="E25" s="62">
        <v>0</v>
      </c>
      <c r="F25" s="62">
        <v>0.10199999999999999</v>
      </c>
      <c r="G25" s="59">
        <v>9</v>
      </c>
      <c r="H25" s="62">
        <v>26.71</v>
      </c>
      <c r="I25" s="62">
        <v>0.252</v>
      </c>
      <c r="J25" s="62">
        <v>22.39</v>
      </c>
      <c r="K25" s="62">
        <v>0</v>
      </c>
      <c r="L25" s="62">
        <v>0</v>
      </c>
      <c r="M25" s="62">
        <v>0</v>
      </c>
      <c r="N25" s="62">
        <v>96.593999999999994</v>
      </c>
      <c r="O25" s="62">
        <v>12.5</v>
      </c>
      <c r="P25" s="62">
        <v>1.26954961612268</v>
      </c>
      <c r="Q25" s="62">
        <v>0</v>
      </c>
      <c r="R25" s="62">
        <v>0</v>
      </c>
      <c r="S25" s="62">
        <v>2.5542848127734301E-3</v>
      </c>
      <c r="T25" s="62">
        <v>0.125270723953433</v>
      </c>
      <c r="U25" s="62">
        <v>0.78588718061380203</v>
      </c>
      <c r="V25" s="62">
        <v>6.2524190907196197E-3</v>
      </c>
      <c r="W25" s="62">
        <v>0.39926958097201398</v>
      </c>
      <c r="X25" s="62">
        <v>0</v>
      </c>
      <c r="Y25" s="62">
        <v>0</v>
      </c>
      <c r="Z25" s="62">
        <v>0</v>
      </c>
      <c r="AA25" s="62">
        <v>2.58878380556542</v>
      </c>
      <c r="AB25" s="62">
        <v>4.8285221705757104</v>
      </c>
      <c r="AC25" s="62">
        <v>3.0650242340471201</v>
      </c>
      <c r="AD25" s="62">
        <v>0</v>
      </c>
      <c r="AE25" s="62">
        <v>0</v>
      </c>
      <c r="AF25" s="62">
        <v>6.1667104242206601E-3</v>
      </c>
      <c r="AG25" s="59">
        <v>0.60487246793321903</v>
      </c>
      <c r="AH25" s="59">
        <v>2.5297824501099901</v>
      </c>
      <c r="AI25" s="59">
        <v>3.0189944199270499E-2</v>
      </c>
      <c r="AJ25" s="62">
        <v>1.92788202375984</v>
      </c>
      <c r="AK25" s="62">
        <v>0</v>
      </c>
      <c r="AL25" s="62">
        <v>0</v>
      </c>
      <c r="AM25" s="62">
        <v>0</v>
      </c>
      <c r="AN25" s="62">
        <v>8.1639178304736593</v>
      </c>
      <c r="AO25" s="62">
        <v>0.51224322023019697</v>
      </c>
      <c r="AP25" s="62">
        <v>9.2629247703022805E-2</v>
      </c>
      <c r="AQ25" s="59">
        <v>3.0034836682027599</v>
      </c>
      <c r="AR25" s="62">
        <v>2.47898864505177</v>
      </c>
      <c r="AS25" s="62">
        <v>9.0769407166018501E-2</v>
      </c>
      <c r="AT25" s="62">
        <v>0.50195823217929303</v>
      </c>
      <c r="AU25" s="62">
        <v>2.95837805584762E-2</v>
      </c>
      <c r="AV25" s="62">
        <v>1.8891733736599701</v>
      </c>
      <c r="AW25" s="62">
        <v>6.0428931817045201E-3</v>
      </c>
      <c r="AX25" s="62">
        <v>25</v>
      </c>
      <c r="AY25" s="62">
        <v>2.9809468772310632</v>
      </c>
      <c r="AZ25" s="62">
        <v>50.195823217929302</v>
      </c>
      <c r="BA25" s="61">
        <v>49.804176782070698</v>
      </c>
      <c r="BB25" s="60">
        <v>8.9420093519514072</v>
      </c>
      <c r="BC25" s="60">
        <v>1.2336182525220611</v>
      </c>
      <c r="BD25" s="59">
        <v>2.0095265613844648</v>
      </c>
      <c r="BE25" s="43"/>
    </row>
    <row r="26" spans="1:57">
      <c r="A26" s="45">
        <v>22</v>
      </c>
      <c r="B26" s="63" t="s">
        <v>357</v>
      </c>
      <c r="C26" s="62">
        <v>38.29</v>
      </c>
      <c r="D26" s="62">
        <v>0</v>
      </c>
      <c r="E26" s="62">
        <v>0</v>
      </c>
      <c r="F26" s="62">
        <v>0</v>
      </c>
      <c r="G26" s="59">
        <v>7.91</v>
      </c>
      <c r="H26" s="62">
        <v>27.58</v>
      </c>
      <c r="I26" s="62">
        <v>0.12909999999999999</v>
      </c>
      <c r="J26" s="62">
        <v>23.41</v>
      </c>
      <c r="K26" s="62">
        <v>0</v>
      </c>
      <c r="L26" s="62">
        <v>0</v>
      </c>
      <c r="M26" s="62">
        <v>0</v>
      </c>
      <c r="N26" s="62">
        <v>97.319100000000006</v>
      </c>
      <c r="O26" s="62">
        <v>12.5</v>
      </c>
      <c r="P26" s="62">
        <v>1.27454260097896</v>
      </c>
      <c r="Q26" s="62">
        <v>0</v>
      </c>
      <c r="R26" s="62">
        <v>0</v>
      </c>
      <c r="S26" s="62">
        <v>0</v>
      </c>
      <c r="T26" s="62">
        <v>0.110099047385739</v>
      </c>
      <c r="U26" s="62">
        <v>0.81148515317591396</v>
      </c>
      <c r="V26" s="62">
        <v>3.2031242246504102E-3</v>
      </c>
      <c r="W26" s="62">
        <v>0.41745872668847001</v>
      </c>
      <c r="X26" s="62">
        <v>0</v>
      </c>
      <c r="Y26" s="62">
        <v>0</v>
      </c>
      <c r="Z26" s="62">
        <v>0</v>
      </c>
      <c r="AA26" s="62">
        <v>2.6167886524537298</v>
      </c>
      <c r="AB26" s="62">
        <v>4.7768473729351104</v>
      </c>
      <c r="AC26" s="62">
        <v>3.04414773759011</v>
      </c>
      <c r="AD26" s="62">
        <v>0</v>
      </c>
      <c r="AE26" s="62">
        <v>0</v>
      </c>
      <c r="AF26" s="62">
        <v>0</v>
      </c>
      <c r="AG26" s="59">
        <v>0.52592634526722604</v>
      </c>
      <c r="AH26" s="59">
        <v>2.5842271480828001</v>
      </c>
      <c r="AI26" s="59">
        <v>1.5300835537706101E-2</v>
      </c>
      <c r="AJ26" s="62">
        <v>1.99413662189065</v>
      </c>
      <c r="AK26" s="62">
        <v>0</v>
      </c>
      <c r="AL26" s="62">
        <v>0</v>
      </c>
      <c r="AM26" s="62">
        <v>0</v>
      </c>
      <c r="AN26" s="62">
        <v>8.1637386883684897</v>
      </c>
      <c r="AO26" s="62">
        <v>0.51168340115153998</v>
      </c>
      <c r="AP26" s="62">
        <v>1.42429441156858E-2</v>
      </c>
      <c r="AQ26" s="59">
        <v>2.9830917953582601</v>
      </c>
      <c r="AR26" s="62">
        <v>2.5323957532004302</v>
      </c>
      <c r="AS26" s="62">
        <v>1.39572758603642E-2</v>
      </c>
      <c r="AT26" s="62">
        <v>0.50142065608305197</v>
      </c>
      <c r="AU26" s="62">
        <v>1.49939493379487E-2</v>
      </c>
      <c r="AV26" s="62">
        <v>1.9541405701599499</v>
      </c>
      <c r="AW26" s="62">
        <v>0</v>
      </c>
      <c r="AX26" s="62">
        <v>25</v>
      </c>
      <c r="AY26" s="62">
        <v>3.0338164092834821</v>
      </c>
      <c r="AZ26" s="62">
        <v>50.142065608305195</v>
      </c>
      <c r="BA26" s="61">
        <v>49.857934391694805</v>
      </c>
      <c r="BB26" s="60">
        <v>9.0053879786930384</v>
      </c>
      <c r="BC26" s="60">
        <v>1.2769937121054604</v>
      </c>
      <c r="BD26" s="59">
        <v>1.9830917953582627</v>
      </c>
      <c r="BE26" s="43"/>
    </row>
    <row r="27" spans="1:57">
      <c r="A27" s="45">
        <v>73</v>
      </c>
      <c r="B27" s="63" t="s">
        <v>356</v>
      </c>
      <c r="C27" s="62">
        <v>38.380000000000003</v>
      </c>
      <c r="D27" s="62">
        <v>0</v>
      </c>
      <c r="E27" s="62">
        <v>0</v>
      </c>
      <c r="F27" s="62">
        <v>0</v>
      </c>
      <c r="G27" s="59">
        <v>8.49</v>
      </c>
      <c r="H27" s="62">
        <v>27.05</v>
      </c>
      <c r="I27" s="62">
        <v>0</v>
      </c>
      <c r="J27" s="62">
        <v>23.14</v>
      </c>
      <c r="K27" s="62">
        <v>0</v>
      </c>
      <c r="L27" s="62">
        <v>4.8800000000000003E-2</v>
      </c>
      <c r="M27" s="62">
        <v>0</v>
      </c>
      <c r="N27" s="62">
        <v>97.108800000000002</v>
      </c>
      <c r="O27" s="62">
        <v>12.5</v>
      </c>
      <c r="P27" s="62">
        <v>1.2775383918927199</v>
      </c>
      <c r="Q27" s="62">
        <v>0</v>
      </c>
      <c r="R27" s="62">
        <v>0</v>
      </c>
      <c r="S27" s="62">
        <v>0</v>
      </c>
      <c r="T27" s="62">
        <v>0.118172049596072</v>
      </c>
      <c r="U27" s="62">
        <v>0.79589098598290298</v>
      </c>
      <c r="V27" s="62">
        <v>0</v>
      </c>
      <c r="W27" s="62">
        <v>0.412643952822349</v>
      </c>
      <c r="X27" s="62">
        <v>0</v>
      </c>
      <c r="Y27" s="62">
        <v>6.8793048518834903E-4</v>
      </c>
      <c r="Z27" s="62">
        <v>0</v>
      </c>
      <c r="AA27" s="62">
        <v>2.6049333107792401</v>
      </c>
      <c r="AB27" s="62">
        <v>4.79858733744733</v>
      </c>
      <c r="AC27" s="62">
        <v>3.06518977521963</v>
      </c>
      <c r="AD27" s="62">
        <v>0</v>
      </c>
      <c r="AE27" s="62">
        <v>0</v>
      </c>
      <c r="AF27" s="62">
        <v>0</v>
      </c>
      <c r="AG27" s="59">
        <v>0.56705890083190702</v>
      </c>
      <c r="AH27" s="59">
        <v>2.5461016048840199</v>
      </c>
      <c r="AI27" s="59">
        <v>0</v>
      </c>
      <c r="AJ27" s="62">
        <v>1.9801080468875401</v>
      </c>
      <c r="AK27" s="62">
        <v>0</v>
      </c>
      <c r="AL27" s="62">
        <v>3.3010945152688099E-3</v>
      </c>
      <c r="AM27" s="62">
        <v>0</v>
      </c>
      <c r="AN27" s="62">
        <v>8.1617594223383598</v>
      </c>
      <c r="AO27" s="62">
        <v>0.50549819480738001</v>
      </c>
      <c r="AP27" s="62">
        <v>6.15607060245267E-2</v>
      </c>
      <c r="AQ27" s="59">
        <v>3.0044402110950199</v>
      </c>
      <c r="AR27" s="62">
        <v>2.4956399453926101</v>
      </c>
      <c r="AS27" s="62">
        <v>6.0340622984831303E-2</v>
      </c>
      <c r="AT27" s="62">
        <v>0.49547963241734799</v>
      </c>
      <c r="AU27" s="62">
        <v>0</v>
      </c>
      <c r="AV27" s="62">
        <v>1.9408639185987999</v>
      </c>
      <c r="AW27" s="62">
        <v>0</v>
      </c>
      <c r="AX27" s="62">
        <v>24.993528660977201</v>
      </c>
      <c r="AY27" s="62">
        <v>2.991119577809958</v>
      </c>
      <c r="AZ27" s="62">
        <v>49.547963241734799</v>
      </c>
      <c r="BA27" s="61">
        <v>50.452036758265201</v>
      </c>
      <c r="BB27" s="60">
        <v>9.0757403387844988</v>
      </c>
      <c r="BC27" s="60">
        <v>1.2470688995227408</v>
      </c>
      <c r="BD27" s="59">
        <v>2.0012045415836313</v>
      </c>
      <c r="BE27" s="43"/>
    </row>
    <row r="28" spans="1:57">
      <c r="A28" s="45">
        <v>63</v>
      </c>
      <c r="B28" s="63" t="s">
        <v>355</v>
      </c>
      <c r="C28" s="62">
        <v>38.15</v>
      </c>
      <c r="D28" s="62">
        <v>0</v>
      </c>
      <c r="E28" s="62">
        <v>0</v>
      </c>
      <c r="F28" s="62">
        <v>0.1434</v>
      </c>
      <c r="G28" s="59">
        <v>8.1999999999999993</v>
      </c>
      <c r="H28" s="62">
        <v>26.97</v>
      </c>
      <c r="I28" s="62">
        <v>0.14610000000000001</v>
      </c>
      <c r="J28" s="62">
        <v>23.11</v>
      </c>
      <c r="K28" s="62">
        <v>0</v>
      </c>
      <c r="L28" s="62">
        <v>0</v>
      </c>
      <c r="M28" s="62">
        <v>0</v>
      </c>
      <c r="N28" s="62">
        <v>96.719499999999996</v>
      </c>
      <c r="O28" s="62">
        <v>12.5</v>
      </c>
      <c r="P28" s="62">
        <v>1.26988248177977</v>
      </c>
      <c r="Q28" s="62">
        <v>0</v>
      </c>
      <c r="R28" s="62">
        <v>0</v>
      </c>
      <c r="S28" s="62">
        <v>3.5910239426638199E-3</v>
      </c>
      <c r="T28" s="62">
        <v>0.114135548490905</v>
      </c>
      <c r="U28" s="62">
        <v>0.79353714942546805</v>
      </c>
      <c r="V28" s="62">
        <v>3.6249144014053099E-3</v>
      </c>
      <c r="W28" s="62">
        <v>0.41210897794833601</v>
      </c>
      <c r="X28" s="62">
        <v>0</v>
      </c>
      <c r="Y28" s="62">
        <v>0</v>
      </c>
      <c r="Z28" s="62">
        <v>0</v>
      </c>
      <c r="AA28" s="62">
        <v>2.5968800959885399</v>
      </c>
      <c r="AB28" s="62">
        <v>4.8134682919357799</v>
      </c>
      <c r="AC28" s="62">
        <v>3.0562695302658098</v>
      </c>
      <c r="AD28" s="62">
        <v>0</v>
      </c>
      <c r="AE28" s="62">
        <v>0</v>
      </c>
      <c r="AF28" s="62">
        <v>8.6426399417972501E-3</v>
      </c>
      <c r="AG28" s="59">
        <v>0.54938784364367199</v>
      </c>
      <c r="AH28" s="59">
        <v>2.5464439381550599</v>
      </c>
      <c r="AI28" s="59">
        <v>1.7448410532145801E-2</v>
      </c>
      <c r="AJ28" s="62">
        <v>1.9836734981763799</v>
      </c>
      <c r="AK28" s="62">
        <v>0</v>
      </c>
      <c r="AL28" s="62">
        <v>0</v>
      </c>
      <c r="AM28" s="62">
        <v>0</v>
      </c>
      <c r="AN28" s="62">
        <v>8.16186586071486</v>
      </c>
      <c r="AO28" s="62">
        <v>0.50583081473394698</v>
      </c>
      <c r="AP28" s="62">
        <v>4.3557028909724203E-2</v>
      </c>
      <c r="AQ28" s="59">
        <v>2.99565769143687</v>
      </c>
      <c r="AR28" s="62">
        <v>2.4959429440385601</v>
      </c>
      <c r="AS28" s="62">
        <v>4.2693207316111703E-2</v>
      </c>
      <c r="AT28" s="62">
        <v>0.49579919431770098</v>
      </c>
      <c r="AU28" s="62">
        <v>1.71023742167873E-2</v>
      </c>
      <c r="AV28" s="62">
        <v>1.9443333492889701</v>
      </c>
      <c r="AW28" s="62">
        <v>8.4712393850004102E-3</v>
      </c>
      <c r="AX28" s="62">
        <v>25</v>
      </c>
      <c r="AY28" s="62">
        <v>2.991742138356261</v>
      </c>
      <c r="AZ28" s="62">
        <v>49.579919431770101</v>
      </c>
      <c r="BA28" s="61">
        <v>50.420080568229899</v>
      </c>
      <c r="BB28" s="60">
        <v>9.0764001362552609</v>
      </c>
      <c r="BC28" s="60">
        <v>1.2454003859996192</v>
      </c>
      <c r="BD28" s="59">
        <v>2.004128930821869</v>
      </c>
      <c r="BE28" s="43"/>
    </row>
    <row r="29" spans="1:57">
      <c r="A29" s="45">
        <v>51</v>
      </c>
      <c r="B29" s="63" t="s">
        <v>354</v>
      </c>
      <c r="C29" s="62">
        <v>38.369999999999997</v>
      </c>
      <c r="D29" s="62">
        <v>0</v>
      </c>
      <c r="E29" s="62">
        <v>0</v>
      </c>
      <c r="F29" s="62">
        <v>9.7699999999999995E-2</v>
      </c>
      <c r="G29" s="59">
        <v>8.39</v>
      </c>
      <c r="H29" s="62">
        <v>27.2</v>
      </c>
      <c r="I29" s="62">
        <v>8.8999999999999996E-2</v>
      </c>
      <c r="J29" s="62">
        <v>23.12</v>
      </c>
      <c r="K29" s="62">
        <v>0</v>
      </c>
      <c r="L29" s="62">
        <v>5.8200000000000002E-2</v>
      </c>
      <c r="M29" s="62">
        <v>0</v>
      </c>
      <c r="N29" s="62">
        <v>97.3249</v>
      </c>
      <c r="O29" s="62">
        <v>12.5</v>
      </c>
      <c r="P29" s="62">
        <v>1.2772055262356401</v>
      </c>
      <c r="Q29" s="62">
        <v>0</v>
      </c>
      <c r="R29" s="62">
        <v>0</v>
      </c>
      <c r="S29" s="62">
        <v>2.4466041785094501E-3</v>
      </c>
      <c r="T29" s="62">
        <v>0.116780152663256</v>
      </c>
      <c r="U29" s="62">
        <v>0.800304429528095</v>
      </c>
      <c r="V29" s="62">
        <v>2.2081956312462198E-3</v>
      </c>
      <c r="W29" s="62">
        <v>0.41228730290634003</v>
      </c>
      <c r="X29" s="62">
        <v>0</v>
      </c>
      <c r="Y29" s="62">
        <v>8.2044168520413799E-4</v>
      </c>
      <c r="Z29" s="62">
        <v>0</v>
      </c>
      <c r="AA29" s="62">
        <v>2.6120526528282899</v>
      </c>
      <c r="AB29" s="62">
        <v>4.7855084339380403</v>
      </c>
      <c r="AC29" s="62">
        <v>3.0560389088364599</v>
      </c>
      <c r="AD29" s="62">
        <v>0</v>
      </c>
      <c r="AE29" s="62">
        <v>0</v>
      </c>
      <c r="AF29" s="62">
        <v>5.8541224653825101E-3</v>
      </c>
      <c r="AG29" s="59">
        <v>0.55885240548658099</v>
      </c>
      <c r="AH29" s="59">
        <v>2.5532423981497798</v>
      </c>
      <c r="AI29" s="59">
        <v>1.05673388171139E-2</v>
      </c>
      <c r="AJ29" s="62">
        <v>1.97300436526386</v>
      </c>
      <c r="AK29" s="62">
        <v>0</v>
      </c>
      <c r="AL29" s="62">
        <v>3.92623060409874E-3</v>
      </c>
      <c r="AM29" s="62">
        <v>0</v>
      </c>
      <c r="AN29" s="62">
        <v>8.1614857696232708</v>
      </c>
      <c r="AO29" s="62">
        <v>0.50464303007271405</v>
      </c>
      <c r="AP29" s="62">
        <v>5.4209375413867299E-2</v>
      </c>
      <c r="AQ29" s="59">
        <v>2.99557114486278</v>
      </c>
      <c r="AR29" s="62">
        <v>2.50272312686285</v>
      </c>
      <c r="AS29" s="62">
        <v>5.3136771361540498E-2</v>
      </c>
      <c r="AT29" s="62">
        <v>0.49465800156238798</v>
      </c>
      <c r="AU29" s="62">
        <v>1.03582500690696E-2</v>
      </c>
      <c r="AV29" s="62">
        <v>1.9339658694080399</v>
      </c>
      <c r="AW29" s="62">
        <v>5.7382909245973996E-3</v>
      </c>
      <c r="AX29" s="62">
        <v>24.992302910102499</v>
      </c>
      <c r="AY29" s="62">
        <v>2.9973811284252379</v>
      </c>
      <c r="AZ29" s="62">
        <v>49.465800156238799</v>
      </c>
      <c r="BA29" s="61">
        <v>50.534199843761201</v>
      </c>
      <c r="BB29" s="60">
        <v>9.0975664064617803</v>
      </c>
      <c r="BC29" s="60">
        <v>1.2529522547057539</v>
      </c>
      <c r="BD29" s="59">
        <v>1.99746089083865</v>
      </c>
      <c r="BE29" s="43"/>
    </row>
    <row r="30" spans="1:57">
      <c r="A30" s="45">
        <v>64</v>
      </c>
      <c r="B30" s="63" t="s">
        <v>353</v>
      </c>
      <c r="C30" s="62">
        <v>38.18</v>
      </c>
      <c r="D30" s="62">
        <v>0</v>
      </c>
      <c r="E30" s="62">
        <v>0</v>
      </c>
      <c r="F30" s="62">
        <v>0</v>
      </c>
      <c r="G30" s="59">
        <v>8.16</v>
      </c>
      <c r="H30" s="62">
        <v>26.89</v>
      </c>
      <c r="I30" s="62">
        <v>0.19350000000000001</v>
      </c>
      <c r="J30" s="62">
        <v>23</v>
      </c>
      <c r="K30" s="62">
        <v>0</v>
      </c>
      <c r="L30" s="62">
        <v>0</v>
      </c>
      <c r="M30" s="62">
        <v>0</v>
      </c>
      <c r="N30" s="62">
        <v>96.423500000000004</v>
      </c>
      <c r="O30" s="62">
        <v>12.5</v>
      </c>
      <c r="P30" s="62">
        <v>1.2708810787510201</v>
      </c>
      <c r="Q30" s="62">
        <v>0</v>
      </c>
      <c r="R30" s="62">
        <v>0</v>
      </c>
      <c r="S30" s="62">
        <v>0</v>
      </c>
      <c r="T30" s="62">
        <v>0.113578789717779</v>
      </c>
      <c r="U30" s="62">
        <v>0.79118331286803201</v>
      </c>
      <c r="V30" s="62">
        <v>4.8009646589454299E-3</v>
      </c>
      <c r="W30" s="62">
        <v>0.41014740341028599</v>
      </c>
      <c r="X30" s="62">
        <v>0</v>
      </c>
      <c r="Y30" s="62">
        <v>0</v>
      </c>
      <c r="Z30" s="62">
        <v>0</v>
      </c>
      <c r="AA30" s="62">
        <v>2.5905915494060601</v>
      </c>
      <c r="AB30" s="62">
        <v>4.8251527736457804</v>
      </c>
      <c r="AC30" s="62">
        <v>3.0660976810547198</v>
      </c>
      <c r="AD30" s="62">
        <v>0</v>
      </c>
      <c r="AE30" s="62">
        <v>0</v>
      </c>
      <c r="AF30" s="62">
        <v>0</v>
      </c>
      <c r="AG30" s="59">
        <v>0.54803501223407303</v>
      </c>
      <c r="AH30" s="59">
        <v>2.5450535710316302</v>
      </c>
      <c r="AI30" s="59">
        <v>2.31653879402859E-2</v>
      </c>
      <c r="AJ30" s="62">
        <v>1.9790238811687599</v>
      </c>
      <c r="AK30" s="62">
        <v>0</v>
      </c>
      <c r="AL30" s="62">
        <v>0</v>
      </c>
      <c r="AM30" s="62">
        <v>0</v>
      </c>
      <c r="AN30" s="62">
        <v>8.1613755334294709</v>
      </c>
      <c r="AO30" s="62">
        <v>0.50429854196708102</v>
      </c>
      <c r="AP30" s="62">
        <v>4.3736470266991102E-2</v>
      </c>
      <c r="AQ30" s="59">
        <v>3.00547148553163</v>
      </c>
      <c r="AR30" s="62">
        <v>2.4947300225134299</v>
      </c>
      <c r="AS30" s="62">
        <v>4.2871665530247002E-2</v>
      </c>
      <c r="AT30" s="62">
        <v>0.49432700642331201</v>
      </c>
      <c r="AU30" s="62">
        <v>2.2707336865359699E-2</v>
      </c>
      <c r="AV30" s="62">
        <v>1.93989248313602</v>
      </c>
      <c r="AW30" s="62">
        <v>0</v>
      </c>
      <c r="AX30" s="62">
        <v>25</v>
      </c>
      <c r="AY30" s="62">
        <v>2.9890570289367417</v>
      </c>
      <c r="AZ30" s="62">
        <v>49.432700642331199</v>
      </c>
      <c r="BA30" s="61">
        <v>50.567299357668801</v>
      </c>
      <c r="BB30" s="60">
        <v>9.103693404505913</v>
      </c>
      <c r="BC30" s="60">
        <v>1.2439618516201973</v>
      </c>
      <c r="BD30" s="59">
        <v>2.0054714855316265</v>
      </c>
      <c r="BE30" s="43"/>
    </row>
    <row r="31" spans="1:57">
      <c r="A31" s="45">
        <v>46</v>
      </c>
      <c r="B31" s="46" t="s">
        <v>352</v>
      </c>
      <c r="C31" s="62">
        <v>38.24</v>
      </c>
      <c r="D31" s="62">
        <v>0</v>
      </c>
      <c r="E31" s="62">
        <v>0</v>
      </c>
      <c r="F31" s="62">
        <v>0.13700000000000001</v>
      </c>
      <c r="G31" s="59">
        <v>8.75</v>
      </c>
      <c r="H31" s="62">
        <v>26.89</v>
      </c>
      <c r="I31" s="62">
        <v>0.28499999999999998</v>
      </c>
      <c r="J31" s="62">
        <v>22.53</v>
      </c>
      <c r="K31" s="62">
        <v>0</v>
      </c>
      <c r="L31" s="62">
        <v>0</v>
      </c>
      <c r="M31" s="62">
        <v>0</v>
      </c>
      <c r="N31" s="62">
        <v>96.831999999999994</v>
      </c>
      <c r="O31" s="62">
        <v>12.5</v>
      </c>
      <c r="P31" s="62">
        <v>1.2728782726935299</v>
      </c>
      <c r="Q31" s="62">
        <v>0</v>
      </c>
      <c r="R31" s="62">
        <v>0</v>
      </c>
      <c r="S31" s="62">
        <v>3.4307550916662698E-3</v>
      </c>
      <c r="T31" s="62">
        <v>0.121790981621393</v>
      </c>
      <c r="U31" s="62">
        <v>0.79118331286803201</v>
      </c>
      <c r="V31" s="62">
        <v>7.0711882573614802E-3</v>
      </c>
      <c r="W31" s="62">
        <v>0.40176613038407599</v>
      </c>
      <c r="X31" s="62">
        <v>0</v>
      </c>
      <c r="Y31" s="62">
        <v>0</v>
      </c>
      <c r="Z31" s="62">
        <v>0</v>
      </c>
      <c r="AA31" s="62">
        <v>2.59812064091606</v>
      </c>
      <c r="AB31" s="62">
        <v>4.8111699676858199</v>
      </c>
      <c r="AC31" s="62">
        <v>3.06201685905146</v>
      </c>
      <c r="AD31" s="62">
        <v>0</v>
      </c>
      <c r="AE31" s="62">
        <v>0</v>
      </c>
      <c r="AF31" s="62">
        <v>8.2529729317549899E-3</v>
      </c>
      <c r="AG31" s="59">
        <v>0.58595711311182197</v>
      </c>
      <c r="AH31" s="59">
        <v>2.5376782625365699</v>
      </c>
      <c r="AI31" s="59">
        <v>3.4020688579670201E-2</v>
      </c>
      <c r="AJ31" s="62">
        <v>1.9329651405372099</v>
      </c>
      <c r="AK31" s="62">
        <v>0</v>
      </c>
      <c r="AL31" s="62">
        <v>0</v>
      </c>
      <c r="AM31" s="62">
        <v>0</v>
      </c>
      <c r="AN31" s="62">
        <v>8.1608910367485006</v>
      </c>
      <c r="AO31" s="62">
        <v>0.502784489839048</v>
      </c>
      <c r="AP31" s="62">
        <v>8.3172623272773999E-2</v>
      </c>
      <c r="AQ31" s="59">
        <v>3.0016495456324099</v>
      </c>
      <c r="AR31" s="62">
        <v>2.4876482247925198</v>
      </c>
      <c r="AS31" s="62">
        <v>8.1532884483566895E-2</v>
      </c>
      <c r="AT31" s="62">
        <v>0.49287215092078501</v>
      </c>
      <c r="AU31" s="62">
        <v>3.3349974581427501E-2</v>
      </c>
      <c r="AV31" s="62">
        <v>1.8948569530783601</v>
      </c>
      <c r="AW31" s="62">
        <v>8.0902665109403894E-3</v>
      </c>
      <c r="AX31" s="62">
        <v>25</v>
      </c>
      <c r="AY31" s="62">
        <v>2.9805203757133047</v>
      </c>
      <c r="AZ31" s="62">
        <v>49.287215092078505</v>
      </c>
      <c r="BA31" s="61">
        <v>50.712784907921495</v>
      </c>
      <c r="BB31" s="60">
        <v>9.1248572850664047</v>
      </c>
      <c r="BC31" s="60">
        <v>1.2377961613545805</v>
      </c>
      <c r="BD31" s="59">
        <v>2.0097398121433545</v>
      </c>
      <c r="BE31" s="43"/>
    </row>
    <row r="32" spans="1:57">
      <c r="A32" s="45">
        <v>38</v>
      </c>
      <c r="B32" s="63" t="s">
        <v>351</v>
      </c>
      <c r="C32" s="62">
        <v>38.35</v>
      </c>
      <c r="D32" s="62">
        <v>0</v>
      </c>
      <c r="E32" s="62">
        <v>0</v>
      </c>
      <c r="F32" s="62">
        <v>0</v>
      </c>
      <c r="G32" s="59">
        <v>8.27</v>
      </c>
      <c r="H32" s="62">
        <v>27.29</v>
      </c>
      <c r="I32" s="62">
        <v>0.21909999999999999</v>
      </c>
      <c r="J32" s="62">
        <v>22.91</v>
      </c>
      <c r="K32" s="62">
        <v>0</v>
      </c>
      <c r="L32" s="62">
        <v>7.0699999999999999E-2</v>
      </c>
      <c r="M32" s="62">
        <v>0</v>
      </c>
      <c r="N32" s="62">
        <v>97.109800000000007</v>
      </c>
      <c r="O32" s="62">
        <v>12.5</v>
      </c>
      <c r="P32" s="62">
        <v>1.2765397949214701</v>
      </c>
      <c r="Q32" s="62">
        <v>0</v>
      </c>
      <c r="R32" s="62">
        <v>0</v>
      </c>
      <c r="S32" s="62">
        <v>0</v>
      </c>
      <c r="T32" s="62">
        <v>0.115109876343876</v>
      </c>
      <c r="U32" s="62">
        <v>0.80295249565520999</v>
      </c>
      <c r="V32" s="62">
        <v>5.4361310427645604E-3</v>
      </c>
      <c r="W32" s="62">
        <v>0.40854247878824601</v>
      </c>
      <c r="X32" s="62">
        <v>0</v>
      </c>
      <c r="Y32" s="62">
        <v>9.9665338735279298E-4</v>
      </c>
      <c r="Z32" s="62">
        <v>0</v>
      </c>
      <c r="AA32" s="62">
        <v>2.6095774301389199</v>
      </c>
      <c r="AB32" s="62">
        <v>4.7900475592841802</v>
      </c>
      <c r="AC32" s="62">
        <v>3.0573431644963498</v>
      </c>
      <c r="AD32" s="62">
        <v>0</v>
      </c>
      <c r="AE32" s="62">
        <v>0</v>
      </c>
      <c r="AF32" s="62">
        <v>0</v>
      </c>
      <c r="AG32" s="59">
        <v>0.55138178223048895</v>
      </c>
      <c r="AH32" s="59">
        <v>2.5641204280229202</v>
      </c>
      <c r="AI32" s="59">
        <v>2.6039326233343301E-2</v>
      </c>
      <c r="AJ32" s="62">
        <v>1.9569379033835499</v>
      </c>
      <c r="AK32" s="62">
        <v>0</v>
      </c>
      <c r="AL32" s="62">
        <v>4.7740171255415496E-3</v>
      </c>
      <c r="AM32" s="62">
        <v>0</v>
      </c>
      <c r="AN32" s="62">
        <v>8.1605966214921892</v>
      </c>
      <c r="AO32" s="62">
        <v>0.50186444216309001</v>
      </c>
      <c r="AP32" s="62">
        <v>4.9517340067399399E-2</v>
      </c>
      <c r="AQ32" s="59">
        <v>2.9971761196424</v>
      </c>
      <c r="AR32" s="62">
        <v>2.5136597696986098</v>
      </c>
      <c r="AS32" s="62">
        <v>4.8542862600989597E-2</v>
      </c>
      <c r="AT32" s="62">
        <v>0.49198799101659002</v>
      </c>
      <c r="AU32" s="62">
        <v>2.5526884801304599E-2</v>
      </c>
      <c r="AV32" s="62">
        <v>1.9184263054783499</v>
      </c>
      <c r="AW32" s="62">
        <v>0</v>
      </c>
      <c r="AX32" s="62">
        <v>24.990639866476499</v>
      </c>
      <c r="AY32" s="62">
        <v>3.0056477607151999</v>
      </c>
      <c r="AZ32" s="62">
        <v>49.198799101658999</v>
      </c>
      <c r="BA32" s="61">
        <v>50.801200898341001</v>
      </c>
      <c r="BB32" s="60">
        <v>9.1590768572790306</v>
      </c>
      <c r="BC32" s="60">
        <v>1.2615632367574807</v>
      </c>
      <c r="BD32" s="59">
        <v>1.9924960528806441</v>
      </c>
      <c r="BE32" s="43"/>
    </row>
    <row r="33" spans="1:57">
      <c r="A33" s="45">
        <v>36</v>
      </c>
      <c r="B33" s="46" t="s">
        <v>350</v>
      </c>
      <c r="C33" s="62">
        <v>38.1</v>
      </c>
      <c r="D33" s="62">
        <v>0</v>
      </c>
      <c r="E33" s="62">
        <v>0</v>
      </c>
      <c r="F33" s="62">
        <v>0.113</v>
      </c>
      <c r="G33" s="59">
        <v>8.73</v>
      </c>
      <c r="H33" s="62">
        <v>26.64</v>
      </c>
      <c r="I33" s="62">
        <v>0.18429999999999999</v>
      </c>
      <c r="J33" s="62">
        <v>22.52</v>
      </c>
      <c r="K33" s="62">
        <v>0</v>
      </c>
      <c r="L33" s="62">
        <v>0</v>
      </c>
      <c r="M33" s="62">
        <v>0</v>
      </c>
      <c r="N33" s="62">
        <v>96.287300000000002</v>
      </c>
      <c r="O33" s="62">
        <v>12.5</v>
      </c>
      <c r="P33" s="62">
        <v>1.26821815349434</v>
      </c>
      <c r="Q33" s="62">
        <v>0</v>
      </c>
      <c r="R33" s="62">
        <v>0</v>
      </c>
      <c r="S33" s="62">
        <v>2.8297469004254601E-3</v>
      </c>
      <c r="T33" s="62">
        <v>0.12151260223483</v>
      </c>
      <c r="U33" s="62">
        <v>0.78382757362604605</v>
      </c>
      <c r="V33" s="62">
        <v>4.5727017397604198E-3</v>
      </c>
      <c r="W33" s="62">
        <v>0.40158780542607198</v>
      </c>
      <c r="X33" s="62">
        <v>0</v>
      </c>
      <c r="Y33" s="62">
        <v>0</v>
      </c>
      <c r="Z33" s="62">
        <v>0</v>
      </c>
      <c r="AA33" s="62">
        <v>2.5825485834214699</v>
      </c>
      <c r="AB33" s="62">
        <v>4.8401799990300498</v>
      </c>
      <c r="AC33" s="62">
        <v>3.0692020704750602</v>
      </c>
      <c r="AD33" s="62">
        <v>0</v>
      </c>
      <c r="AE33" s="62">
        <v>0</v>
      </c>
      <c r="AF33" s="62">
        <v>6.8482421748783003E-3</v>
      </c>
      <c r="AG33" s="59">
        <v>0.58814286696711704</v>
      </c>
      <c r="AH33" s="59">
        <v>2.5292443630353598</v>
      </c>
      <c r="AI33" s="59">
        <v>2.21326995023183E-2</v>
      </c>
      <c r="AJ33" s="62">
        <v>1.9437572636776399</v>
      </c>
      <c r="AK33" s="62">
        <v>0</v>
      </c>
      <c r="AL33" s="62">
        <v>0</v>
      </c>
      <c r="AM33" s="62">
        <v>0</v>
      </c>
      <c r="AN33" s="62">
        <v>8.1593275058323798</v>
      </c>
      <c r="AO33" s="62">
        <v>0.49789845572618002</v>
      </c>
      <c r="AP33" s="62">
        <v>9.02444112409371E-2</v>
      </c>
      <c r="AQ33" s="59">
        <v>3.0092696421671201</v>
      </c>
      <c r="AR33" s="62">
        <v>2.4798557099000398</v>
      </c>
      <c r="AS33" s="62">
        <v>8.8482205109604306E-2</v>
      </c>
      <c r="AT33" s="62">
        <v>0.48817597319904199</v>
      </c>
      <c r="AU33" s="62">
        <v>2.1700513417555699E-2</v>
      </c>
      <c r="AV33" s="62">
        <v>1.9058014399233001</v>
      </c>
      <c r="AW33" s="62">
        <v>6.7145162833413402E-3</v>
      </c>
      <c r="AX33" s="62">
        <v>25</v>
      </c>
      <c r="AY33" s="62">
        <v>2.9680316830990816</v>
      </c>
      <c r="AZ33" s="62">
        <v>48.817597319904202</v>
      </c>
      <c r="BA33" s="61">
        <v>51.182402680095798</v>
      </c>
      <c r="BB33" s="60">
        <v>9.2094656746194037</v>
      </c>
      <c r="BC33" s="60">
        <v>1.2300968236804619</v>
      </c>
      <c r="BD33" s="59">
        <v>2.0159841584504599</v>
      </c>
      <c r="BE33" s="43"/>
    </row>
    <row r="34" spans="1:57">
      <c r="A34" s="45">
        <v>61</v>
      </c>
      <c r="B34" s="46" t="s">
        <v>349</v>
      </c>
      <c r="C34" s="62">
        <v>38.03</v>
      </c>
      <c r="D34" s="62">
        <v>0</v>
      </c>
      <c r="E34" s="62">
        <v>0</v>
      </c>
      <c r="F34" s="62">
        <v>0</v>
      </c>
      <c r="G34" s="59">
        <v>8.5399999999999991</v>
      </c>
      <c r="H34" s="62">
        <v>26.98</v>
      </c>
      <c r="I34" s="62">
        <v>0.193</v>
      </c>
      <c r="J34" s="62">
        <v>22.5</v>
      </c>
      <c r="K34" s="62">
        <v>0</v>
      </c>
      <c r="L34" s="62">
        <v>0</v>
      </c>
      <c r="M34" s="62">
        <v>0</v>
      </c>
      <c r="N34" s="62">
        <v>96.242999999999995</v>
      </c>
      <c r="O34" s="62">
        <v>12.5</v>
      </c>
      <c r="P34" s="62">
        <v>1.2658880938947401</v>
      </c>
      <c r="Q34" s="62">
        <v>0</v>
      </c>
      <c r="R34" s="62">
        <v>0</v>
      </c>
      <c r="S34" s="62">
        <v>0</v>
      </c>
      <c r="T34" s="62">
        <v>0.118867998062479</v>
      </c>
      <c r="U34" s="62">
        <v>0.793831378995147</v>
      </c>
      <c r="V34" s="62">
        <v>4.7885590655114604E-3</v>
      </c>
      <c r="W34" s="62">
        <v>0.401231155510063</v>
      </c>
      <c r="X34" s="62">
        <v>0</v>
      </c>
      <c r="Y34" s="62">
        <v>0</v>
      </c>
      <c r="Z34" s="62">
        <v>0</v>
      </c>
      <c r="AA34" s="62">
        <v>2.58460718552795</v>
      </c>
      <c r="AB34" s="62">
        <v>4.8363248659183302</v>
      </c>
      <c r="AC34" s="62">
        <v>3.06112303298656</v>
      </c>
      <c r="AD34" s="62">
        <v>0</v>
      </c>
      <c r="AE34" s="62">
        <v>0</v>
      </c>
      <c r="AF34" s="62">
        <v>0</v>
      </c>
      <c r="AG34" s="59">
        <v>0.57488425479150196</v>
      </c>
      <c r="AH34" s="59">
        <v>2.55948429172031</v>
      </c>
      <c r="AI34" s="59">
        <v>2.3159027280451699E-2</v>
      </c>
      <c r="AJ34" s="62">
        <v>1.9404842143744601</v>
      </c>
      <c r="AK34" s="62">
        <v>0</v>
      </c>
      <c r="AL34" s="62">
        <v>0</v>
      </c>
      <c r="AM34" s="62">
        <v>0</v>
      </c>
      <c r="AN34" s="62">
        <v>8.1591348211532893</v>
      </c>
      <c r="AO34" s="62">
        <v>0.49729631610401598</v>
      </c>
      <c r="AP34" s="62">
        <v>7.7587938687485397E-2</v>
      </c>
      <c r="AQ34" s="59">
        <v>3.0014192436681602</v>
      </c>
      <c r="AR34" s="62">
        <v>2.5095644063482001</v>
      </c>
      <c r="AS34" s="62">
        <v>7.6074672511925401E-2</v>
      </c>
      <c r="AT34" s="62">
        <v>0.48759710631546999</v>
      </c>
      <c r="AU34" s="62">
        <v>2.27073362929705E-2</v>
      </c>
      <c r="AV34" s="62">
        <v>1.9026372348632701</v>
      </c>
      <c r="AW34" s="62">
        <v>0</v>
      </c>
      <c r="AX34" s="62">
        <v>25</v>
      </c>
      <c r="AY34" s="62">
        <v>2.9971615126636699</v>
      </c>
      <c r="AZ34" s="62">
        <v>48.759710631547001</v>
      </c>
      <c r="BA34" s="61">
        <v>51.240289368452999</v>
      </c>
      <c r="BB34" s="60">
        <v>9.2514569745986339</v>
      </c>
      <c r="BC34" s="60">
        <v>1.2538924137397194</v>
      </c>
      <c r="BD34" s="59">
        <v>2.0014192436681659</v>
      </c>
      <c r="BE34" s="43"/>
    </row>
    <row r="35" spans="1:57">
      <c r="A35" s="45">
        <v>71</v>
      </c>
      <c r="B35" s="63" t="s">
        <v>348</v>
      </c>
      <c r="C35" s="62">
        <v>38.58</v>
      </c>
      <c r="D35" s="62">
        <v>0</v>
      </c>
      <c r="E35" s="62">
        <v>0</v>
      </c>
      <c r="F35" s="62">
        <v>0</v>
      </c>
      <c r="G35" s="59">
        <v>8.33</v>
      </c>
      <c r="H35" s="62">
        <v>27.12</v>
      </c>
      <c r="I35" s="62">
        <v>0</v>
      </c>
      <c r="J35" s="62">
        <v>23.24</v>
      </c>
      <c r="K35" s="62">
        <v>0</v>
      </c>
      <c r="L35" s="62">
        <v>3.3099999999999997E-2</v>
      </c>
      <c r="M35" s="62">
        <v>0</v>
      </c>
      <c r="N35" s="62">
        <v>97.303100000000001</v>
      </c>
      <c r="O35" s="62">
        <v>12.5</v>
      </c>
      <c r="P35" s="62">
        <v>1.2841957050344299</v>
      </c>
      <c r="Q35" s="62">
        <v>0</v>
      </c>
      <c r="R35" s="62">
        <v>0</v>
      </c>
      <c r="S35" s="62">
        <v>0</v>
      </c>
      <c r="T35" s="62">
        <v>0.11594501450356599</v>
      </c>
      <c r="U35" s="62">
        <v>0.79795059297065896</v>
      </c>
      <c r="V35" s="62">
        <v>0</v>
      </c>
      <c r="W35" s="62">
        <v>0.414427202402394</v>
      </c>
      <c r="X35" s="62">
        <v>0</v>
      </c>
      <c r="Y35" s="62">
        <v>4.6660858728963801E-4</v>
      </c>
      <c r="Z35" s="62">
        <v>0</v>
      </c>
      <c r="AA35" s="62">
        <v>2.6129851234983401</v>
      </c>
      <c r="AB35" s="62">
        <v>4.7838006759352201</v>
      </c>
      <c r="AC35" s="62">
        <v>3.0716681408883999</v>
      </c>
      <c r="AD35" s="62">
        <v>0</v>
      </c>
      <c r="AE35" s="62">
        <v>0</v>
      </c>
      <c r="AF35" s="62">
        <v>0</v>
      </c>
      <c r="AG35" s="59">
        <v>0.55465783875347796</v>
      </c>
      <c r="AH35" s="59">
        <v>2.5448243906773</v>
      </c>
      <c r="AI35" s="59">
        <v>0</v>
      </c>
      <c r="AJ35" s="62">
        <v>1.98253713097851</v>
      </c>
      <c r="AK35" s="62">
        <v>0</v>
      </c>
      <c r="AL35" s="62">
        <v>2.23216247527335E-3</v>
      </c>
      <c r="AM35" s="62">
        <v>0</v>
      </c>
      <c r="AN35" s="62">
        <v>8.1559196637729592</v>
      </c>
      <c r="AO35" s="62">
        <v>0.48724894929048601</v>
      </c>
      <c r="AP35" s="62">
        <v>6.74088894629922E-2</v>
      </c>
      <c r="AQ35" s="59">
        <v>3.01294595093393</v>
      </c>
      <c r="AR35" s="62">
        <v>2.4961740630976799</v>
      </c>
      <c r="AS35" s="62">
        <v>6.6120209361462595E-2</v>
      </c>
      <c r="AT35" s="62">
        <v>0.47793403503445703</v>
      </c>
      <c r="AU35" s="62">
        <v>0</v>
      </c>
      <c r="AV35" s="62">
        <v>1.94463625215394</v>
      </c>
      <c r="AW35" s="62">
        <v>0</v>
      </c>
      <c r="AX35" s="62">
        <v>24.995621021162901</v>
      </c>
      <c r="AY35" s="62">
        <v>2.9741080981321368</v>
      </c>
      <c r="AZ35" s="62">
        <v>47.793403503445703</v>
      </c>
      <c r="BA35" s="61">
        <v>52.206596496554297</v>
      </c>
      <c r="BB35" s="60">
        <v>9.4300263095683317</v>
      </c>
      <c r="BC35" s="60">
        <v>1.2414104397389047</v>
      </c>
      <c r="BD35" s="59">
        <v>2.0107564615154025</v>
      </c>
      <c r="BE35" s="43"/>
    </row>
    <row r="36" spans="1:57">
      <c r="A36" s="45">
        <v>50</v>
      </c>
      <c r="B36" s="63" t="s">
        <v>347</v>
      </c>
      <c r="C36" s="62">
        <v>38.51</v>
      </c>
      <c r="D36" s="62">
        <v>0</v>
      </c>
      <c r="E36" s="62">
        <v>0</v>
      </c>
      <c r="F36" s="62">
        <v>0</v>
      </c>
      <c r="G36" s="59">
        <v>7.83</v>
      </c>
      <c r="H36" s="62">
        <v>27.82</v>
      </c>
      <c r="I36" s="62">
        <v>7.3099999999999998E-2</v>
      </c>
      <c r="J36" s="62">
        <v>23.46</v>
      </c>
      <c r="K36" s="62">
        <v>0</v>
      </c>
      <c r="L36" s="62">
        <v>0</v>
      </c>
      <c r="M36" s="62">
        <v>0</v>
      </c>
      <c r="N36" s="62">
        <v>97.693100000000001</v>
      </c>
      <c r="O36" s="62">
        <v>12.5</v>
      </c>
      <c r="P36" s="62">
        <v>1.2818656454348301</v>
      </c>
      <c r="Q36" s="62">
        <v>0</v>
      </c>
      <c r="R36" s="62">
        <v>0</v>
      </c>
      <c r="S36" s="62">
        <v>0</v>
      </c>
      <c r="T36" s="62">
        <v>0.10898552983948601</v>
      </c>
      <c r="U36" s="62">
        <v>0.81854666284822097</v>
      </c>
      <c r="V36" s="62">
        <v>1.8136977600460499E-3</v>
      </c>
      <c r="W36" s="62">
        <v>0.41835035147849198</v>
      </c>
      <c r="X36" s="62">
        <v>0</v>
      </c>
      <c r="Y36" s="62">
        <v>0</v>
      </c>
      <c r="Z36" s="62">
        <v>0</v>
      </c>
      <c r="AA36" s="62">
        <v>2.62956188736108</v>
      </c>
      <c r="AB36" s="62">
        <v>4.7536435860593098</v>
      </c>
      <c r="AC36" s="62">
        <v>3.0467662018055299</v>
      </c>
      <c r="AD36" s="62">
        <v>0</v>
      </c>
      <c r="AE36" s="62">
        <v>0</v>
      </c>
      <c r="AF36" s="62">
        <v>0</v>
      </c>
      <c r="AG36" s="59">
        <v>0.51807836489475101</v>
      </c>
      <c r="AH36" s="59">
        <v>2.59405272915913</v>
      </c>
      <c r="AI36" s="59">
        <v>8.6216727240930498E-3</v>
      </c>
      <c r="AJ36" s="62">
        <v>1.9886884650313901</v>
      </c>
      <c r="AK36" s="62">
        <v>0</v>
      </c>
      <c r="AL36" s="62">
        <v>0</v>
      </c>
      <c r="AM36" s="62">
        <v>0</v>
      </c>
      <c r="AN36" s="62">
        <v>8.1562074336149006</v>
      </c>
      <c r="AO36" s="62">
        <v>0.48814823004656599</v>
      </c>
      <c r="AP36" s="62">
        <v>2.9930134848184999E-2</v>
      </c>
      <c r="AQ36" s="59">
        <v>2.9884146293274698</v>
      </c>
      <c r="AR36" s="62">
        <v>2.5443715111688099</v>
      </c>
      <c r="AS36" s="62">
        <v>2.9356913827209698E-2</v>
      </c>
      <c r="AT36" s="62">
        <v>0.47879923017623799</v>
      </c>
      <c r="AU36" s="62">
        <v>8.4565507135679601E-3</v>
      </c>
      <c r="AV36" s="62">
        <v>1.9506011647867001</v>
      </c>
      <c r="AW36" s="62">
        <v>0</v>
      </c>
      <c r="AX36" s="62">
        <v>25</v>
      </c>
      <c r="AY36" s="62">
        <v>3.0231707413450479</v>
      </c>
      <c r="AZ36" s="62">
        <v>47.879923017623796</v>
      </c>
      <c r="BA36" s="61">
        <v>52.120076982376204</v>
      </c>
      <c r="BB36" s="60">
        <v>9.4669871102922301</v>
      </c>
      <c r="BC36" s="60">
        <v>1.279598064529111</v>
      </c>
      <c r="BD36" s="59">
        <v>1.9884146293274776</v>
      </c>
      <c r="BE36" s="43"/>
    </row>
    <row r="37" spans="1:57">
      <c r="A37" s="45">
        <v>58</v>
      </c>
      <c r="B37" s="46" t="s">
        <v>346</v>
      </c>
      <c r="C37" s="62">
        <v>38.35</v>
      </c>
      <c r="D37" s="62">
        <v>0</v>
      </c>
      <c r="E37" s="62">
        <v>0</v>
      </c>
      <c r="F37" s="62">
        <v>0</v>
      </c>
      <c r="G37" s="59">
        <v>8.93</v>
      </c>
      <c r="H37" s="62">
        <v>26.59</v>
      </c>
      <c r="I37" s="62">
        <v>0.221</v>
      </c>
      <c r="J37" s="62">
        <v>22.2</v>
      </c>
      <c r="K37" s="62">
        <v>0</v>
      </c>
      <c r="L37" s="62">
        <v>0</v>
      </c>
      <c r="M37" s="62">
        <v>0</v>
      </c>
      <c r="N37" s="62">
        <v>96.290999999999997</v>
      </c>
      <c r="O37" s="62">
        <v>12.5</v>
      </c>
      <c r="P37" s="62">
        <v>1.2765397949214701</v>
      </c>
      <c r="Q37" s="62">
        <v>0</v>
      </c>
      <c r="R37" s="62">
        <v>0</v>
      </c>
      <c r="S37" s="62">
        <v>0</v>
      </c>
      <c r="T37" s="62">
        <v>0.124296396100462</v>
      </c>
      <c r="U37" s="62">
        <v>0.78235642577764897</v>
      </c>
      <c r="V37" s="62">
        <v>5.48327229781364E-3</v>
      </c>
      <c r="W37" s="62">
        <v>0.395881406769929</v>
      </c>
      <c r="X37" s="62">
        <v>0</v>
      </c>
      <c r="Y37" s="62">
        <v>0</v>
      </c>
      <c r="Z37" s="62">
        <v>0</v>
      </c>
      <c r="AA37" s="62">
        <v>2.5845572958673202</v>
      </c>
      <c r="AB37" s="62">
        <v>4.8364182214057996</v>
      </c>
      <c r="AC37" s="62">
        <v>3.0869401622538999</v>
      </c>
      <c r="AD37" s="62">
        <v>0</v>
      </c>
      <c r="AE37" s="62">
        <v>0</v>
      </c>
      <c r="AF37" s="62">
        <v>0</v>
      </c>
      <c r="AG37" s="59">
        <v>0.60114935495534405</v>
      </c>
      <c r="AH37" s="59">
        <v>2.5225352488432899</v>
      </c>
      <c r="AI37" s="59">
        <v>2.6519398054075501E-2</v>
      </c>
      <c r="AJ37" s="62">
        <v>1.9146480492178399</v>
      </c>
      <c r="AK37" s="62">
        <v>0</v>
      </c>
      <c r="AL37" s="62">
        <v>0</v>
      </c>
      <c r="AM37" s="62">
        <v>0</v>
      </c>
      <c r="AN37" s="62">
        <v>8.15179221332445</v>
      </c>
      <c r="AO37" s="62">
        <v>0.47435066663891601</v>
      </c>
      <c r="AP37" s="62">
        <v>0.12679868831642899</v>
      </c>
      <c r="AQ37" s="59">
        <v>3.0294591240519302</v>
      </c>
      <c r="AR37" s="62">
        <v>2.47556383463268</v>
      </c>
      <c r="AS37" s="62">
        <v>0.124437605864556</v>
      </c>
      <c r="AT37" s="62">
        <v>0.46551791726346498</v>
      </c>
      <c r="AU37" s="62">
        <v>2.60255878561069E-2</v>
      </c>
      <c r="AV37" s="62">
        <v>1.87899593033126</v>
      </c>
      <c r="AW37" s="62">
        <v>0</v>
      </c>
      <c r="AX37" s="62">
        <v>25</v>
      </c>
      <c r="AY37" s="62">
        <v>2.941081751896145</v>
      </c>
      <c r="AZ37" s="62">
        <v>46.551791726346501</v>
      </c>
      <c r="BA37" s="61">
        <v>53.448208273653499</v>
      </c>
      <c r="BB37" s="60">
        <v>9.6774426753910223</v>
      </c>
      <c r="BC37" s="60">
        <v>1.2198145827594129</v>
      </c>
      <c r="BD37" s="59">
        <v>2.0294591240519231</v>
      </c>
      <c r="BE37" s="43"/>
    </row>
    <row r="38" spans="1:57">
      <c r="A38" s="45">
        <v>34</v>
      </c>
      <c r="B38" s="63" t="s">
        <v>345</v>
      </c>
      <c r="C38" s="62">
        <v>38.26</v>
      </c>
      <c r="D38" s="62">
        <v>0</v>
      </c>
      <c r="E38" s="62">
        <v>0</v>
      </c>
      <c r="F38" s="62">
        <v>0</v>
      </c>
      <c r="G38" s="59">
        <v>7.7</v>
      </c>
      <c r="H38" s="62">
        <v>27.85</v>
      </c>
      <c r="I38" s="62">
        <v>0.2321</v>
      </c>
      <c r="J38" s="62">
        <v>22.8</v>
      </c>
      <c r="K38" s="62">
        <v>0</v>
      </c>
      <c r="L38" s="62">
        <v>0</v>
      </c>
      <c r="M38" s="62">
        <v>0</v>
      </c>
      <c r="N38" s="62">
        <v>96.842100000000002</v>
      </c>
      <c r="O38" s="62">
        <v>12.5</v>
      </c>
      <c r="P38" s="62">
        <v>1.2735440040077</v>
      </c>
      <c r="Q38" s="62">
        <v>0</v>
      </c>
      <c r="R38" s="62">
        <v>0</v>
      </c>
      <c r="S38" s="62">
        <v>0</v>
      </c>
      <c r="T38" s="62">
        <v>0.107176063826826</v>
      </c>
      <c r="U38" s="62">
        <v>0.81942935155725904</v>
      </c>
      <c r="V38" s="62">
        <v>5.7586764720477203E-3</v>
      </c>
      <c r="W38" s="62">
        <v>0.40658090425019699</v>
      </c>
      <c r="X38" s="62">
        <v>0</v>
      </c>
      <c r="Y38" s="62">
        <v>0</v>
      </c>
      <c r="Z38" s="62">
        <v>0</v>
      </c>
      <c r="AA38" s="62">
        <v>2.6124890001140302</v>
      </c>
      <c r="AB38" s="62">
        <v>4.7847091411502198</v>
      </c>
      <c r="AC38" s="62">
        <v>3.04676881881635</v>
      </c>
      <c r="AD38" s="62">
        <v>0</v>
      </c>
      <c r="AE38" s="62">
        <v>0</v>
      </c>
      <c r="AF38" s="62">
        <v>0</v>
      </c>
      <c r="AG38" s="59">
        <v>0.51280629230471197</v>
      </c>
      <c r="AH38" s="59">
        <v>2.61382073928187</v>
      </c>
      <c r="AI38" s="59">
        <v>2.75535919567334E-2</v>
      </c>
      <c r="AJ38" s="62">
        <v>1.9453713691830401</v>
      </c>
      <c r="AK38" s="62">
        <v>0</v>
      </c>
      <c r="AL38" s="62">
        <v>0</v>
      </c>
      <c r="AM38" s="62">
        <v>0</v>
      </c>
      <c r="AN38" s="62">
        <v>8.1463208115427097</v>
      </c>
      <c r="AO38" s="62">
        <v>0.45725253607097499</v>
      </c>
      <c r="AP38" s="62">
        <v>5.5553756233737601E-2</v>
      </c>
      <c r="AQ38" s="59">
        <v>2.9920440299864599</v>
      </c>
      <c r="AR38" s="62">
        <v>2.5668723830058799</v>
      </c>
      <c r="AS38" s="62">
        <v>5.4555922870135103E-2</v>
      </c>
      <c r="AT38" s="62">
        <v>0.44903955702120901</v>
      </c>
      <c r="AU38" s="62">
        <v>2.70586858476696E-2</v>
      </c>
      <c r="AV38" s="62">
        <v>1.9104294212686499</v>
      </c>
      <c r="AW38" s="62">
        <v>0</v>
      </c>
      <c r="AX38" s="62">
        <v>25</v>
      </c>
      <c r="AY38" s="62">
        <v>3.0159119400270891</v>
      </c>
      <c r="AZ38" s="62">
        <v>44.903955702120903</v>
      </c>
      <c r="BA38" s="61">
        <v>55.096044297879097</v>
      </c>
      <c r="BB38" s="60">
        <v>10.152594224069681</v>
      </c>
      <c r="BC38" s="60">
        <v>1.288562072106074</v>
      </c>
      <c r="BD38" s="59">
        <v>1.9920440299864546</v>
      </c>
      <c r="BE38" s="43"/>
    </row>
    <row r="39" spans="1:57">
      <c r="A39" s="45">
        <v>45</v>
      </c>
      <c r="B39" s="63" t="s">
        <v>344</v>
      </c>
      <c r="C39" s="62">
        <v>38.1</v>
      </c>
      <c r="D39" s="62">
        <v>0</v>
      </c>
      <c r="E39" s="62">
        <v>0</v>
      </c>
      <c r="F39" s="62">
        <v>9.6199999999999994E-2</v>
      </c>
      <c r="G39" s="59">
        <v>7.42</v>
      </c>
      <c r="H39" s="62">
        <v>27.59</v>
      </c>
      <c r="I39" s="62">
        <v>0.2223</v>
      </c>
      <c r="J39" s="62">
        <v>22.95</v>
      </c>
      <c r="K39" s="62">
        <v>0</v>
      </c>
      <c r="L39" s="62">
        <v>0</v>
      </c>
      <c r="M39" s="62">
        <v>0</v>
      </c>
      <c r="N39" s="62">
        <v>96.378500000000003</v>
      </c>
      <c r="O39" s="62">
        <v>12.5</v>
      </c>
      <c r="P39" s="62">
        <v>1.26821815349434</v>
      </c>
      <c r="Q39" s="62">
        <v>0</v>
      </c>
      <c r="R39" s="62">
        <v>0</v>
      </c>
      <c r="S39" s="62">
        <v>2.4090411665569E-3</v>
      </c>
      <c r="T39" s="62">
        <v>0.103278752414941</v>
      </c>
      <c r="U39" s="62">
        <v>0.81177938274559303</v>
      </c>
      <c r="V39" s="62">
        <v>5.5155268407419498E-3</v>
      </c>
      <c r="W39" s="62">
        <v>0.40925577862026402</v>
      </c>
      <c r="X39" s="62">
        <v>0</v>
      </c>
      <c r="Y39" s="62">
        <v>0</v>
      </c>
      <c r="Z39" s="62">
        <v>0</v>
      </c>
      <c r="AA39" s="62">
        <v>2.6004566352824399</v>
      </c>
      <c r="AB39" s="62">
        <v>4.8068480859871601</v>
      </c>
      <c r="AC39" s="62">
        <v>3.0480660018692198</v>
      </c>
      <c r="AD39" s="62">
        <v>0</v>
      </c>
      <c r="AE39" s="62">
        <v>0</v>
      </c>
      <c r="AF39" s="62">
        <v>5.7899474602641499E-3</v>
      </c>
      <c r="AG39" s="59">
        <v>0.49644527336890198</v>
      </c>
      <c r="AH39" s="59">
        <v>2.6014001147963302</v>
      </c>
      <c r="AI39" s="59">
        <v>2.6512299637631302E-2</v>
      </c>
      <c r="AJ39" s="62">
        <v>1.96723035614</v>
      </c>
      <c r="AK39" s="62">
        <v>0</v>
      </c>
      <c r="AL39" s="62">
        <v>0</v>
      </c>
      <c r="AM39" s="62">
        <v>0</v>
      </c>
      <c r="AN39" s="62">
        <v>8.1454439932723499</v>
      </c>
      <c r="AO39" s="62">
        <v>0.45451247897608799</v>
      </c>
      <c r="AP39" s="62">
        <v>4.1932794392813597E-2</v>
      </c>
      <c r="AQ39" s="59">
        <v>2.9936401300032198</v>
      </c>
      <c r="AR39" s="62">
        <v>2.5549498511756301</v>
      </c>
      <c r="AS39" s="62">
        <v>4.11840478455908E-2</v>
      </c>
      <c r="AT39" s="62">
        <v>0.44639676300173597</v>
      </c>
      <c r="AU39" s="62">
        <v>2.6038899448112399E-2</v>
      </c>
      <c r="AV39" s="62">
        <v>1.93210374561762</v>
      </c>
      <c r="AW39" s="62">
        <v>5.6865629080956699E-3</v>
      </c>
      <c r="AX39" s="62">
        <v>25</v>
      </c>
      <c r="AY39" s="62">
        <v>3.0013466141773661</v>
      </c>
      <c r="AZ39" s="62">
        <v>44.639676300173598</v>
      </c>
      <c r="BA39" s="61">
        <v>55.360323699826402</v>
      </c>
      <c r="BB39" s="60">
        <v>10.202306382022851</v>
      </c>
      <c r="BC39" s="60">
        <v>1.2779051368814744</v>
      </c>
      <c r="BD39" s="59">
        <v>1.9993266929113231</v>
      </c>
      <c r="BE39" s="43"/>
    </row>
    <row r="40" spans="1:57">
      <c r="A40" s="45">
        <v>49</v>
      </c>
      <c r="B40" s="63" t="s">
        <v>343</v>
      </c>
      <c r="C40" s="62">
        <v>38.35</v>
      </c>
      <c r="D40" s="62">
        <v>0</v>
      </c>
      <c r="E40" s="62">
        <v>0</v>
      </c>
      <c r="F40" s="62">
        <v>0.14349999999999999</v>
      </c>
      <c r="G40" s="59">
        <v>7.66</v>
      </c>
      <c r="H40" s="62">
        <v>27.47</v>
      </c>
      <c r="I40" s="62">
        <v>0.12740000000000001</v>
      </c>
      <c r="J40" s="62">
        <v>22.96</v>
      </c>
      <c r="K40" s="62">
        <v>0</v>
      </c>
      <c r="L40" s="62">
        <v>0</v>
      </c>
      <c r="M40" s="62">
        <v>0</v>
      </c>
      <c r="N40" s="62">
        <v>96.710899999999995</v>
      </c>
      <c r="O40" s="62">
        <v>12.5</v>
      </c>
      <c r="P40" s="62">
        <v>1.2765397949214701</v>
      </c>
      <c r="Q40" s="62">
        <v>0</v>
      </c>
      <c r="R40" s="62">
        <v>0</v>
      </c>
      <c r="S40" s="62">
        <v>3.59352814346065E-3</v>
      </c>
      <c r="T40" s="62">
        <v>0.106619305053699</v>
      </c>
      <c r="U40" s="62">
        <v>0.80824862790943997</v>
      </c>
      <c r="V40" s="62">
        <v>3.1609452069749199E-3</v>
      </c>
      <c r="W40" s="62">
        <v>0.40943410357826898</v>
      </c>
      <c r="X40" s="62">
        <v>0</v>
      </c>
      <c r="Y40" s="62">
        <v>0</v>
      </c>
      <c r="Z40" s="62">
        <v>0</v>
      </c>
      <c r="AA40" s="62">
        <v>2.6075963048133102</v>
      </c>
      <c r="AB40" s="62">
        <v>4.7936868053258399</v>
      </c>
      <c r="AC40" s="62">
        <v>3.0596659856941999</v>
      </c>
      <c r="AD40" s="62">
        <v>0</v>
      </c>
      <c r="AE40" s="62">
        <v>0</v>
      </c>
      <c r="AF40" s="62">
        <v>8.6131242229372101E-3</v>
      </c>
      <c r="AG40" s="59">
        <v>0.51109955582892996</v>
      </c>
      <c r="AH40" s="59">
        <v>2.5829938553548</v>
      </c>
      <c r="AI40" s="59">
        <v>1.51525813310336E-2</v>
      </c>
      <c r="AJ40" s="62">
        <v>1.96269885997356</v>
      </c>
      <c r="AK40" s="62">
        <v>0</v>
      </c>
      <c r="AL40" s="62">
        <v>0</v>
      </c>
      <c r="AM40" s="62">
        <v>0</v>
      </c>
      <c r="AN40" s="62">
        <v>8.1402239624054609</v>
      </c>
      <c r="AO40" s="62">
        <v>0.43819988251706499</v>
      </c>
      <c r="AP40" s="62">
        <v>7.2899673311865004E-2</v>
      </c>
      <c r="AQ40" s="59">
        <v>3.0069600048596801</v>
      </c>
      <c r="AR40" s="62">
        <v>2.53849905583336</v>
      </c>
      <c r="AS40" s="62">
        <v>7.16438993802061E-2</v>
      </c>
      <c r="AT40" s="62">
        <v>0.43065142633994602</v>
      </c>
      <c r="AU40" s="62">
        <v>1.4891562100516001E-2</v>
      </c>
      <c r="AV40" s="62">
        <v>1.9288892974326199</v>
      </c>
      <c r="AW40" s="62">
        <v>8.4647540536631604E-3</v>
      </c>
      <c r="AX40" s="62">
        <v>25</v>
      </c>
      <c r="AY40" s="62">
        <v>2.9691504821733061</v>
      </c>
      <c r="AZ40" s="62">
        <v>43.065142633994604</v>
      </c>
      <c r="BA40" s="61">
        <v>56.934857366005396</v>
      </c>
      <c r="BB40" s="60">
        <v>10.574500712676015</v>
      </c>
      <c r="BC40" s="60">
        <v>1.2595355121081497</v>
      </c>
      <c r="BD40" s="59">
        <v>2.0154247589133418</v>
      </c>
      <c r="BE40" s="43"/>
    </row>
    <row r="41" spans="1:57">
      <c r="A41" s="45">
        <v>23</v>
      </c>
      <c r="B41" s="63" t="s">
        <v>342</v>
      </c>
      <c r="C41" s="62">
        <v>38.1</v>
      </c>
      <c r="D41" s="62">
        <v>0</v>
      </c>
      <c r="E41" s="62">
        <v>0</v>
      </c>
      <c r="F41" s="62">
        <v>0.12790000000000001</v>
      </c>
      <c r="G41" s="59">
        <v>7.71</v>
      </c>
      <c r="H41" s="62">
        <v>27.61</v>
      </c>
      <c r="I41" s="62">
        <v>0.20619999999999999</v>
      </c>
      <c r="J41" s="62">
        <v>22.59</v>
      </c>
      <c r="K41" s="62">
        <v>0</v>
      </c>
      <c r="L41" s="62">
        <v>0</v>
      </c>
      <c r="M41" s="62">
        <v>0</v>
      </c>
      <c r="N41" s="62">
        <v>96.344099999999997</v>
      </c>
      <c r="O41" s="62">
        <v>12.5</v>
      </c>
      <c r="P41" s="62">
        <v>1.26821815349434</v>
      </c>
      <c r="Q41" s="62">
        <v>0</v>
      </c>
      <c r="R41" s="62">
        <v>0</v>
      </c>
      <c r="S41" s="62">
        <v>3.2028728191541302E-3</v>
      </c>
      <c r="T41" s="62">
        <v>0.107315253520107</v>
      </c>
      <c r="U41" s="62">
        <v>0.81236784188495204</v>
      </c>
      <c r="V41" s="62">
        <v>5.1160667321682E-3</v>
      </c>
      <c r="W41" s="62">
        <v>0.40283608013210298</v>
      </c>
      <c r="X41" s="62">
        <v>0</v>
      </c>
      <c r="Y41" s="62">
        <v>0</v>
      </c>
      <c r="Z41" s="62">
        <v>0</v>
      </c>
      <c r="AA41" s="62">
        <v>2.5990562685828298</v>
      </c>
      <c r="AB41" s="62">
        <v>4.8094380068253804</v>
      </c>
      <c r="AC41" s="62">
        <v>3.0497082941807898</v>
      </c>
      <c r="AD41" s="62">
        <v>0</v>
      </c>
      <c r="AE41" s="62">
        <v>0</v>
      </c>
      <c r="AF41" s="62">
        <v>7.7020091337339199E-3</v>
      </c>
      <c r="AG41" s="59">
        <v>0.51612605899170605</v>
      </c>
      <c r="AH41" s="59">
        <v>2.6046885161894702</v>
      </c>
      <c r="AI41" s="59">
        <v>2.46054057871447E-2</v>
      </c>
      <c r="AJ41" s="62">
        <v>1.9374151543078899</v>
      </c>
      <c r="AK41" s="62">
        <v>0</v>
      </c>
      <c r="AL41" s="62">
        <v>0</v>
      </c>
      <c r="AM41" s="62">
        <v>0</v>
      </c>
      <c r="AN41" s="62">
        <v>8.1402454385907408</v>
      </c>
      <c r="AO41" s="62">
        <v>0.43826699559605198</v>
      </c>
      <c r="AP41" s="62">
        <v>7.7859063395653405E-2</v>
      </c>
      <c r="AQ41" s="59">
        <v>2.9971659377472202</v>
      </c>
      <c r="AR41" s="62">
        <v>2.55981324970015</v>
      </c>
      <c r="AS41" s="62">
        <v>7.65176568525016E-2</v>
      </c>
      <c r="AT41" s="62">
        <v>0.43071624697540001</v>
      </c>
      <c r="AU41" s="62">
        <v>2.4181487865706799E-2</v>
      </c>
      <c r="AV41" s="62">
        <v>1.9040361069440199</v>
      </c>
      <c r="AW41" s="62">
        <v>7.5693139150038299E-3</v>
      </c>
      <c r="AX41" s="62">
        <v>25</v>
      </c>
      <c r="AY41" s="62">
        <v>2.99052949667555</v>
      </c>
      <c r="AZ41" s="62">
        <v>43.071624697540003</v>
      </c>
      <c r="BA41" s="61">
        <v>56.928375302459997</v>
      </c>
      <c r="BB41" s="60">
        <v>10.597576788467601</v>
      </c>
      <c r="BC41" s="60">
        <v>1.2768834426279871</v>
      </c>
      <c r="BD41" s="59">
        <v>2.0047352516622281</v>
      </c>
      <c r="BE41" s="43"/>
    </row>
    <row r="42" spans="1:57">
      <c r="A42" s="45">
        <v>44</v>
      </c>
      <c r="B42" s="63" t="s">
        <v>341</v>
      </c>
      <c r="C42" s="62">
        <v>37.950000000000003</v>
      </c>
      <c r="D42" s="62">
        <v>0</v>
      </c>
      <c r="E42" s="62">
        <v>0</v>
      </c>
      <c r="F42" s="62">
        <v>9.5000000000000001E-2</v>
      </c>
      <c r="G42" s="59">
        <v>7.12</v>
      </c>
      <c r="H42" s="62">
        <v>27.7</v>
      </c>
      <c r="I42" s="62">
        <v>0.2094</v>
      </c>
      <c r="J42" s="62">
        <v>22.88</v>
      </c>
      <c r="K42" s="62">
        <v>0</v>
      </c>
      <c r="L42" s="62">
        <v>0</v>
      </c>
      <c r="M42" s="62">
        <v>0</v>
      </c>
      <c r="N42" s="62">
        <v>95.954400000000007</v>
      </c>
      <c r="O42" s="62">
        <v>12.5</v>
      </c>
      <c r="P42" s="62">
        <v>1.26322516863806</v>
      </c>
      <c r="Q42" s="62">
        <v>0</v>
      </c>
      <c r="R42" s="62">
        <v>0</v>
      </c>
      <c r="S42" s="62">
        <v>2.3789907569948601E-3</v>
      </c>
      <c r="T42" s="62">
        <v>9.9103061616493404E-2</v>
      </c>
      <c r="U42" s="62">
        <v>0.81501590801206802</v>
      </c>
      <c r="V42" s="62">
        <v>5.1954625301455903E-3</v>
      </c>
      <c r="W42" s="62">
        <v>0.40800750391423302</v>
      </c>
      <c r="X42" s="62">
        <v>0</v>
      </c>
      <c r="Y42" s="62">
        <v>0</v>
      </c>
      <c r="Z42" s="62">
        <v>0</v>
      </c>
      <c r="AA42" s="62">
        <v>2.592926095468</v>
      </c>
      <c r="AB42" s="62">
        <v>4.8208084379450398</v>
      </c>
      <c r="AC42" s="62">
        <v>3.04488327599746</v>
      </c>
      <c r="AD42" s="62">
        <v>0</v>
      </c>
      <c r="AE42" s="62">
        <v>0</v>
      </c>
      <c r="AF42" s="62">
        <v>5.7343293575570298E-3</v>
      </c>
      <c r="AG42" s="59">
        <v>0.477756875666978</v>
      </c>
      <c r="AH42" s="59">
        <v>2.6193570442693401</v>
      </c>
      <c r="AI42" s="59">
        <v>2.5046329604353101E-2</v>
      </c>
      <c r="AJ42" s="62">
        <v>1.9669260176146299</v>
      </c>
      <c r="AK42" s="62">
        <v>0</v>
      </c>
      <c r="AL42" s="62">
        <v>0</v>
      </c>
      <c r="AM42" s="62">
        <v>0</v>
      </c>
      <c r="AN42" s="62">
        <v>8.1397038725103101</v>
      </c>
      <c r="AO42" s="62">
        <v>0.43657460159473199</v>
      </c>
      <c r="AP42" s="62">
        <v>4.11822740722467E-2</v>
      </c>
      <c r="AQ42" s="59">
        <v>2.9926231456952599</v>
      </c>
      <c r="AR42" s="62">
        <v>2.5744003322926998</v>
      </c>
      <c r="AS42" s="62">
        <v>4.0475451900729598E-2</v>
      </c>
      <c r="AT42" s="62">
        <v>0.42908155719929503</v>
      </c>
      <c r="AU42" s="62">
        <v>2.4616452880002599E-2</v>
      </c>
      <c r="AV42" s="62">
        <v>1.9331671504732699</v>
      </c>
      <c r="AW42" s="62">
        <v>5.6359095587476702E-3</v>
      </c>
      <c r="AX42" s="62">
        <v>25</v>
      </c>
      <c r="AY42" s="62">
        <v>3.003481889491995</v>
      </c>
      <c r="AZ42" s="62">
        <v>42.908155719929503</v>
      </c>
      <c r="BA42" s="61">
        <v>57.091844280070497</v>
      </c>
      <c r="BB42" s="60">
        <v>10.6568537165601</v>
      </c>
      <c r="BC42" s="60">
        <v>1.2883216145193264</v>
      </c>
      <c r="BD42" s="59">
        <v>1.998259055254002</v>
      </c>
      <c r="BE42" s="43"/>
    </row>
    <row r="43" spans="1:57">
      <c r="A43" s="45">
        <v>67</v>
      </c>
      <c r="B43" s="63" t="s">
        <v>340</v>
      </c>
      <c r="C43" s="62">
        <v>38.54</v>
      </c>
      <c r="D43" s="62">
        <v>0</v>
      </c>
      <c r="E43" s="62">
        <v>0</v>
      </c>
      <c r="F43" s="62">
        <v>0</v>
      </c>
      <c r="G43" s="59">
        <v>7.17</v>
      </c>
      <c r="H43" s="62">
        <v>28.36</v>
      </c>
      <c r="I43" s="62">
        <v>0</v>
      </c>
      <c r="J43" s="62">
        <v>23.26</v>
      </c>
      <c r="K43" s="62">
        <v>0</v>
      </c>
      <c r="L43" s="62">
        <v>0</v>
      </c>
      <c r="M43" s="62">
        <v>0</v>
      </c>
      <c r="N43" s="62">
        <v>97.33</v>
      </c>
      <c r="O43" s="62">
        <v>12.5</v>
      </c>
      <c r="P43" s="62">
        <v>1.2828642424060901</v>
      </c>
      <c r="Q43" s="62">
        <v>0</v>
      </c>
      <c r="R43" s="62">
        <v>0</v>
      </c>
      <c r="S43" s="62">
        <v>0</v>
      </c>
      <c r="T43" s="62">
        <v>9.9799010082901402E-2</v>
      </c>
      <c r="U43" s="62">
        <v>0.83443505961091102</v>
      </c>
      <c r="V43" s="62">
        <v>0</v>
      </c>
      <c r="W43" s="62">
        <v>0.41478385231840298</v>
      </c>
      <c r="X43" s="62">
        <v>0</v>
      </c>
      <c r="Y43" s="62">
        <v>0</v>
      </c>
      <c r="Z43" s="62">
        <v>0</v>
      </c>
      <c r="AA43" s="62">
        <v>2.6318821644182999</v>
      </c>
      <c r="AB43" s="62">
        <v>4.74945275627974</v>
      </c>
      <c r="AC43" s="62">
        <v>3.0464515560141598</v>
      </c>
      <c r="AD43" s="62">
        <v>0</v>
      </c>
      <c r="AE43" s="62">
        <v>0</v>
      </c>
      <c r="AF43" s="62">
        <v>0</v>
      </c>
      <c r="AG43" s="59">
        <v>0.47399068351222601</v>
      </c>
      <c r="AH43" s="59">
        <v>2.642073262537</v>
      </c>
      <c r="AI43" s="59">
        <v>0</v>
      </c>
      <c r="AJ43" s="62">
        <v>1.96999631065397</v>
      </c>
      <c r="AK43" s="62">
        <v>0</v>
      </c>
      <c r="AL43" s="62">
        <v>0</v>
      </c>
      <c r="AM43" s="62">
        <v>0</v>
      </c>
      <c r="AN43" s="62">
        <v>8.1325118127173504</v>
      </c>
      <c r="AO43" s="62">
        <v>0.41409941474170298</v>
      </c>
      <c r="AP43" s="62">
        <v>5.9891268770523497E-2</v>
      </c>
      <c r="AQ43" s="59">
        <v>2.9968124251601802</v>
      </c>
      <c r="AR43" s="62">
        <v>2.5990231046751502</v>
      </c>
      <c r="AS43" s="62">
        <v>5.8915395538060002E-2</v>
      </c>
      <c r="AT43" s="62">
        <v>0.40735204500449501</v>
      </c>
      <c r="AU43" s="62">
        <v>0</v>
      </c>
      <c r="AV43" s="62">
        <v>1.9378970296221201</v>
      </c>
      <c r="AW43" s="62">
        <v>0</v>
      </c>
      <c r="AX43" s="62">
        <v>25</v>
      </c>
      <c r="AY43" s="62">
        <v>3.0063751496796454</v>
      </c>
      <c r="AZ43" s="62">
        <v>40.735204500449498</v>
      </c>
      <c r="BA43" s="61">
        <v>59.264795499550502</v>
      </c>
      <c r="BB43" s="60">
        <v>11.282220345265769</v>
      </c>
      <c r="BC43" s="60">
        <v>1.301586003736261</v>
      </c>
      <c r="BD43" s="59">
        <v>1.99681242516018</v>
      </c>
      <c r="BE43" s="43"/>
    </row>
    <row r="44" spans="1:57">
      <c r="A44" s="45">
        <v>34</v>
      </c>
      <c r="B44" s="63" t="s">
        <v>339</v>
      </c>
      <c r="C44" s="62">
        <v>38.26</v>
      </c>
      <c r="D44" s="62">
        <v>0</v>
      </c>
      <c r="E44" s="62">
        <v>0</v>
      </c>
      <c r="F44" s="62">
        <v>0</v>
      </c>
      <c r="G44" s="59">
        <v>8.0500000000000007</v>
      </c>
      <c r="H44" s="62">
        <v>27.2</v>
      </c>
      <c r="I44" s="62">
        <v>0</v>
      </c>
      <c r="J44" s="62">
        <v>22.29</v>
      </c>
      <c r="K44" s="62">
        <v>0</v>
      </c>
      <c r="L44" s="62">
        <v>5.1400000000000001E-2</v>
      </c>
      <c r="M44" s="62">
        <v>0</v>
      </c>
      <c r="N44" s="62">
        <v>95.851399999999998</v>
      </c>
      <c r="O44" s="62">
        <v>12.5</v>
      </c>
      <c r="P44" s="62">
        <v>1.2735440040077</v>
      </c>
      <c r="Q44" s="62">
        <v>0</v>
      </c>
      <c r="R44" s="62">
        <v>0</v>
      </c>
      <c r="S44" s="62">
        <v>0</v>
      </c>
      <c r="T44" s="62">
        <v>0.11204770309168099</v>
      </c>
      <c r="U44" s="62">
        <v>0.800304429528095</v>
      </c>
      <c r="V44" s="62">
        <v>0</v>
      </c>
      <c r="W44" s="62">
        <v>0.39748633139196898</v>
      </c>
      <c r="X44" s="62">
        <v>0</v>
      </c>
      <c r="Y44" s="62">
        <v>7.2458251923526902E-4</v>
      </c>
      <c r="Z44" s="62">
        <v>0</v>
      </c>
      <c r="AA44" s="62">
        <v>2.5841070505386798</v>
      </c>
      <c r="AB44" s="62">
        <v>4.8372609011667098</v>
      </c>
      <c r="AC44" s="62">
        <v>3.08023230825088</v>
      </c>
      <c r="AD44" s="62">
        <v>0</v>
      </c>
      <c r="AE44" s="62">
        <v>0</v>
      </c>
      <c r="AF44" s="62">
        <v>0</v>
      </c>
      <c r="AG44" s="59">
        <v>0.54200397323092697</v>
      </c>
      <c r="AH44" s="59">
        <v>2.5808542173245201</v>
      </c>
      <c r="AI44" s="59">
        <v>0</v>
      </c>
      <c r="AJ44" s="62">
        <v>1.92274508959057</v>
      </c>
      <c r="AK44" s="62">
        <v>0</v>
      </c>
      <c r="AL44" s="62">
        <v>3.5049946899656402E-3</v>
      </c>
      <c r="AM44" s="62">
        <v>0</v>
      </c>
      <c r="AN44" s="62">
        <v>8.1293405830868597</v>
      </c>
      <c r="AO44" s="62">
        <v>0.404189322146429</v>
      </c>
      <c r="AP44" s="62">
        <v>0.137814651084498</v>
      </c>
      <c r="AQ44" s="59">
        <v>3.0312247609940899</v>
      </c>
      <c r="AR44" s="62">
        <v>2.5397919459238798</v>
      </c>
      <c r="AS44" s="62">
        <v>0.135621972951875</v>
      </c>
      <c r="AT44" s="62">
        <v>0.397758532087926</v>
      </c>
      <c r="AU44" s="62">
        <v>0</v>
      </c>
      <c r="AV44" s="62">
        <v>1.89215355901397</v>
      </c>
      <c r="AW44" s="62">
        <v>0</v>
      </c>
      <c r="AX44" s="62">
        <v>24.993101541943499</v>
      </c>
      <c r="AY44" s="62">
        <v>2.937550478011806</v>
      </c>
      <c r="AZ44" s="62">
        <v>39.775853208792597</v>
      </c>
      <c r="BA44" s="61">
        <v>60.224146791207403</v>
      </c>
      <c r="BB44" s="60">
        <v>11.483267131728168</v>
      </c>
      <c r="BC44" s="60">
        <v>1.2525015248910003</v>
      </c>
      <c r="BD44" s="59">
        <v>2.0277755319658448</v>
      </c>
      <c r="BE44" s="43"/>
    </row>
    <row r="45" spans="1:57">
      <c r="A45" s="45">
        <v>72</v>
      </c>
      <c r="B45" s="63" t="s">
        <v>338</v>
      </c>
      <c r="C45" s="62">
        <v>38.450000000000003</v>
      </c>
      <c r="D45" s="62">
        <v>0</v>
      </c>
      <c r="E45" s="62">
        <v>0</v>
      </c>
      <c r="F45" s="62">
        <v>0</v>
      </c>
      <c r="G45" s="59">
        <v>7.23</v>
      </c>
      <c r="H45" s="62">
        <v>28.18</v>
      </c>
      <c r="I45" s="62">
        <v>0</v>
      </c>
      <c r="J45" s="62">
        <v>22.98</v>
      </c>
      <c r="K45" s="62">
        <v>0</v>
      </c>
      <c r="L45" s="62">
        <v>0</v>
      </c>
      <c r="M45" s="62">
        <v>0</v>
      </c>
      <c r="N45" s="62">
        <v>96.84</v>
      </c>
      <c r="O45" s="62">
        <v>12.5</v>
      </c>
      <c r="P45" s="62">
        <v>1.27986845149232</v>
      </c>
      <c r="Q45" s="62">
        <v>0</v>
      </c>
      <c r="R45" s="62">
        <v>0</v>
      </c>
      <c r="S45" s="62">
        <v>0</v>
      </c>
      <c r="T45" s="62">
        <v>0.100634148242591</v>
      </c>
      <c r="U45" s="62">
        <v>0.82913892735668104</v>
      </c>
      <c r="V45" s="62">
        <v>0</v>
      </c>
      <c r="W45" s="62">
        <v>0.40979075349427802</v>
      </c>
      <c r="X45" s="62">
        <v>0</v>
      </c>
      <c r="Y45" s="62">
        <v>0</v>
      </c>
      <c r="Z45" s="62">
        <v>0</v>
      </c>
      <c r="AA45" s="62">
        <v>2.6194322805858699</v>
      </c>
      <c r="AB45" s="62">
        <v>4.7720264015392697</v>
      </c>
      <c r="AC45" s="62">
        <v>3.05378302050927</v>
      </c>
      <c r="AD45" s="62">
        <v>0</v>
      </c>
      <c r="AE45" s="62">
        <v>0</v>
      </c>
      <c r="AF45" s="62">
        <v>0</v>
      </c>
      <c r="AG45" s="59">
        <v>0.48022881231006098</v>
      </c>
      <c r="AH45" s="59">
        <v>2.6377819012600199</v>
      </c>
      <c r="AI45" s="59">
        <v>0</v>
      </c>
      <c r="AJ45" s="62">
        <v>1.95553229478136</v>
      </c>
      <c r="AK45" s="62">
        <v>0</v>
      </c>
      <c r="AL45" s="62">
        <v>0</v>
      </c>
      <c r="AM45" s="62">
        <v>0</v>
      </c>
      <c r="AN45" s="62">
        <v>8.1273260288607201</v>
      </c>
      <c r="AO45" s="62">
        <v>0.397893840189745</v>
      </c>
      <c r="AP45" s="62">
        <v>8.2334972120315902E-2</v>
      </c>
      <c r="AQ45" s="59">
        <v>3.0059412009953199</v>
      </c>
      <c r="AR45" s="62">
        <v>2.59645732620355</v>
      </c>
      <c r="AS45" s="62">
        <v>8.1045078617925301E-2</v>
      </c>
      <c r="AT45" s="62">
        <v>0.39166027180580198</v>
      </c>
      <c r="AU45" s="62">
        <v>0</v>
      </c>
      <c r="AV45" s="62">
        <v>1.9248961223773999</v>
      </c>
      <c r="AW45" s="62">
        <v>0</v>
      </c>
      <c r="AX45" s="62">
        <v>25</v>
      </c>
      <c r="AY45" s="62">
        <v>2.9881175980093522</v>
      </c>
      <c r="AZ45" s="62">
        <v>39.166027180580201</v>
      </c>
      <c r="BA45" s="61">
        <v>60.833972819419799</v>
      </c>
      <c r="BB45" s="60">
        <v>11.750996612392933</v>
      </c>
      <c r="BC45" s="60">
        <v>1.294383566634564</v>
      </c>
      <c r="BD45" s="59">
        <v>2.0059412009953252</v>
      </c>
      <c r="BE45" s="43"/>
    </row>
    <row r="46" spans="1:57">
      <c r="A46" s="45">
        <v>27</v>
      </c>
      <c r="B46" s="63" t="s">
        <v>337</v>
      </c>
      <c r="C46" s="62">
        <v>38.049999999999997</v>
      </c>
      <c r="D46" s="62">
        <v>0</v>
      </c>
      <c r="E46" s="62">
        <v>0</v>
      </c>
      <c r="F46" s="62">
        <v>0</v>
      </c>
      <c r="G46" s="59">
        <v>7.24</v>
      </c>
      <c r="H46" s="62">
        <v>27.43</v>
      </c>
      <c r="I46" s="62">
        <v>0</v>
      </c>
      <c r="J46" s="62">
        <v>22.68</v>
      </c>
      <c r="K46" s="62">
        <v>0</v>
      </c>
      <c r="L46" s="62">
        <v>0</v>
      </c>
      <c r="M46" s="62">
        <v>0</v>
      </c>
      <c r="N46" s="62">
        <v>95.4</v>
      </c>
      <c r="O46" s="62">
        <v>12.5</v>
      </c>
      <c r="P46" s="62">
        <v>1.2665538252089099</v>
      </c>
      <c r="Q46" s="62">
        <v>0</v>
      </c>
      <c r="R46" s="62">
        <v>0</v>
      </c>
      <c r="S46" s="62">
        <v>0</v>
      </c>
      <c r="T46" s="62">
        <v>0.10077333793587299</v>
      </c>
      <c r="U46" s="62">
        <v>0.80707170963072195</v>
      </c>
      <c r="V46" s="62">
        <v>0</v>
      </c>
      <c r="W46" s="62">
        <v>0.40444100475414302</v>
      </c>
      <c r="X46" s="62">
        <v>0</v>
      </c>
      <c r="Y46" s="62">
        <v>0</v>
      </c>
      <c r="Z46" s="62">
        <v>0</v>
      </c>
      <c r="AA46" s="62">
        <v>2.5788398775296502</v>
      </c>
      <c r="AB46" s="62">
        <v>4.8471408050251297</v>
      </c>
      <c r="AC46" s="62">
        <v>3.0695823639654001</v>
      </c>
      <c r="AD46" s="62">
        <v>0</v>
      </c>
      <c r="AE46" s="62">
        <v>0</v>
      </c>
      <c r="AF46" s="62">
        <v>0</v>
      </c>
      <c r="AG46" s="59">
        <v>0.48846255836755498</v>
      </c>
      <c r="AH46" s="59">
        <v>2.60799347755498</v>
      </c>
      <c r="AI46" s="59">
        <v>0</v>
      </c>
      <c r="AJ46" s="62">
        <v>1.9603824973691699</v>
      </c>
      <c r="AK46" s="62">
        <v>0</v>
      </c>
      <c r="AL46" s="62">
        <v>0</v>
      </c>
      <c r="AM46" s="62">
        <v>0</v>
      </c>
      <c r="AN46" s="62">
        <v>8.1264208972571108</v>
      </c>
      <c r="AO46" s="62">
        <v>0.39506530392846501</v>
      </c>
      <c r="AP46" s="62">
        <v>9.3397254439089805E-2</v>
      </c>
      <c r="AQ46" s="59">
        <v>3.0218295633704799</v>
      </c>
      <c r="AR46" s="62">
        <v>2.56742151117006</v>
      </c>
      <c r="AS46" s="62">
        <v>9.1944294414397304E-2</v>
      </c>
      <c r="AT46" s="62">
        <v>0.38891936208897099</v>
      </c>
      <c r="AU46" s="62">
        <v>0</v>
      </c>
      <c r="AV46" s="62">
        <v>1.9298852689560799</v>
      </c>
      <c r="AW46" s="62">
        <v>0</v>
      </c>
      <c r="AX46" s="62">
        <v>25</v>
      </c>
      <c r="AY46" s="62">
        <v>2.9563408732590308</v>
      </c>
      <c r="AZ46" s="62">
        <v>38.8919362088971</v>
      </c>
      <c r="BA46" s="61">
        <v>61.1080637911029</v>
      </c>
      <c r="BB46" s="60">
        <v>11.800006690051804</v>
      </c>
      <c r="BC46" s="60">
        <v>1.26985061336726</v>
      </c>
      <c r="BD46" s="59">
        <v>2.0218295633704773</v>
      </c>
      <c r="BE46" s="43"/>
    </row>
    <row r="47" spans="1:57">
      <c r="A47" s="45">
        <v>28</v>
      </c>
      <c r="B47" s="63" t="s">
        <v>336</v>
      </c>
      <c r="C47" s="62">
        <v>38.119999999999997</v>
      </c>
      <c r="D47" s="62">
        <v>0</v>
      </c>
      <c r="E47" s="62">
        <v>0</v>
      </c>
      <c r="F47" s="62">
        <v>0</v>
      </c>
      <c r="G47" s="59">
        <v>7.92</v>
      </c>
      <c r="H47" s="62">
        <v>27.22</v>
      </c>
      <c r="I47" s="62">
        <v>0</v>
      </c>
      <c r="J47" s="62">
        <v>22.19</v>
      </c>
      <c r="K47" s="62">
        <v>6.8599999999999994E-2</v>
      </c>
      <c r="L47" s="62">
        <v>0</v>
      </c>
      <c r="M47" s="62">
        <v>0</v>
      </c>
      <c r="N47" s="62">
        <v>95.518600000000006</v>
      </c>
      <c r="O47" s="62">
        <v>12.5</v>
      </c>
      <c r="P47" s="62">
        <v>1.26888388480851</v>
      </c>
      <c r="Q47" s="62">
        <v>0</v>
      </c>
      <c r="R47" s="62">
        <v>0</v>
      </c>
      <c r="S47" s="62">
        <v>0</v>
      </c>
      <c r="T47" s="62">
        <v>0.110238237079021</v>
      </c>
      <c r="U47" s="62">
        <v>0.80089288866745401</v>
      </c>
      <c r="V47" s="62">
        <v>0</v>
      </c>
      <c r="W47" s="62">
        <v>0.39570308181192398</v>
      </c>
      <c r="X47" s="62">
        <v>1.35403466802465E-3</v>
      </c>
      <c r="Y47" s="62">
        <v>0</v>
      </c>
      <c r="Z47" s="62">
        <v>0</v>
      </c>
      <c r="AA47" s="62">
        <v>2.5770721270349299</v>
      </c>
      <c r="AB47" s="62">
        <v>4.8504657160612501</v>
      </c>
      <c r="AC47" s="62">
        <v>3.07733889046315</v>
      </c>
      <c r="AD47" s="62">
        <v>0</v>
      </c>
      <c r="AE47" s="62">
        <v>0</v>
      </c>
      <c r="AF47" s="62">
        <v>0</v>
      </c>
      <c r="AG47" s="59">
        <v>0.53470678955082296</v>
      </c>
      <c r="AH47" s="59">
        <v>2.5898023324791599</v>
      </c>
      <c r="AI47" s="59">
        <v>0</v>
      </c>
      <c r="AJ47" s="62">
        <v>1.9193442320685199</v>
      </c>
      <c r="AK47" s="62">
        <v>4.3784658237412902E-3</v>
      </c>
      <c r="AL47" s="62">
        <v>0</v>
      </c>
      <c r="AM47" s="62">
        <v>0</v>
      </c>
      <c r="AN47" s="62">
        <v>8.1255707103854</v>
      </c>
      <c r="AO47" s="62">
        <v>0.39240846995436801</v>
      </c>
      <c r="AP47" s="62">
        <v>0.142298319596454</v>
      </c>
      <c r="AQ47" s="59">
        <v>3.02978239943684</v>
      </c>
      <c r="AR47" s="62">
        <v>2.54978011985704</v>
      </c>
      <c r="AS47" s="62">
        <v>0.14009927392751001</v>
      </c>
      <c r="AT47" s="62">
        <v>0.38634427925445403</v>
      </c>
      <c r="AU47" s="62">
        <v>0</v>
      </c>
      <c r="AV47" s="62">
        <v>1.88968312550933</v>
      </c>
      <c r="AW47" s="62">
        <v>0</v>
      </c>
      <c r="AX47" s="62">
        <v>24.987067593955501</v>
      </c>
      <c r="AY47" s="62">
        <v>2.936124399111494</v>
      </c>
      <c r="AZ47" s="62">
        <v>38.634427925445401</v>
      </c>
      <c r="BA47" s="61">
        <v>61.365572074554599</v>
      </c>
      <c r="BB47" s="60">
        <v>11.853579217301387</v>
      </c>
      <c r="BC47" s="60">
        <v>1.2561839734961109</v>
      </c>
      <c r="BD47" s="59">
        <v>2.02978239943684</v>
      </c>
      <c r="BE47" s="43"/>
    </row>
    <row r="48" spans="1:57">
      <c r="A48" s="45">
        <v>48</v>
      </c>
      <c r="B48" s="63" t="s">
        <v>335</v>
      </c>
      <c r="C48" s="62">
        <v>38.479999999999997</v>
      </c>
      <c r="D48" s="62">
        <v>0</v>
      </c>
      <c r="E48" s="62">
        <v>0</v>
      </c>
      <c r="F48" s="62">
        <v>0.18190000000000001</v>
      </c>
      <c r="G48" s="59">
        <v>7.33</v>
      </c>
      <c r="H48" s="62">
        <v>27.77</v>
      </c>
      <c r="I48" s="62">
        <v>0.13850000000000001</v>
      </c>
      <c r="J48" s="62">
        <v>22.78</v>
      </c>
      <c r="K48" s="62">
        <v>0</v>
      </c>
      <c r="L48" s="62">
        <v>0</v>
      </c>
      <c r="M48" s="62">
        <v>0</v>
      </c>
      <c r="N48" s="62">
        <v>96.680400000000006</v>
      </c>
      <c r="O48" s="62">
        <v>12.5</v>
      </c>
      <c r="P48" s="62">
        <v>1.28086704846358</v>
      </c>
      <c r="Q48" s="62">
        <v>0</v>
      </c>
      <c r="R48" s="62">
        <v>0</v>
      </c>
      <c r="S48" s="62">
        <v>4.5551412494459504E-3</v>
      </c>
      <c r="T48" s="62">
        <v>0.102026045175407</v>
      </c>
      <c r="U48" s="62">
        <v>0.817075514999824</v>
      </c>
      <c r="V48" s="62">
        <v>3.4363493812090001E-3</v>
      </c>
      <c r="W48" s="62">
        <v>0.40622425433418802</v>
      </c>
      <c r="X48" s="62">
        <v>0</v>
      </c>
      <c r="Y48" s="62">
        <v>0</v>
      </c>
      <c r="Z48" s="62">
        <v>0</v>
      </c>
      <c r="AA48" s="62">
        <v>2.6141843536036502</v>
      </c>
      <c r="AB48" s="62">
        <v>4.7816061567229404</v>
      </c>
      <c r="AC48" s="62">
        <v>3.0623008824384899</v>
      </c>
      <c r="AD48" s="62">
        <v>0</v>
      </c>
      <c r="AE48" s="62">
        <v>0</v>
      </c>
      <c r="AF48" s="62">
        <v>1.0890445721546699E-2</v>
      </c>
      <c r="AG48" s="59">
        <v>0.487848365756819</v>
      </c>
      <c r="AH48" s="59">
        <v>2.6046222086871502</v>
      </c>
      <c r="AI48" s="59">
        <v>1.6431269357839999E-2</v>
      </c>
      <c r="AJ48" s="62">
        <v>1.94240439553454</v>
      </c>
      <c r="AK48" s="62">
        <v>0</v>
      </c>
      <c r="AL48" s="62">
        <v>0</v>
      </c>
      <c r="AM48" s="62">
        <v>0</v>
      </c>
      <c r="AN48" s="62">
        <v>8.1244975674963893</v>
      </c>
      <c r="AO48" s="62">
        <v>0.389054898426206</v>
      </c>
      <c r="AP48" s="62">
        <v>9.8793467330612603E-2</v>
      </c>
      <c r="AQ48" s="59">
        <v>3.0153750254684701</v>
      </c>
      <c r="AR48" s="62">
        <v>2.56470969390889</v>
      </c>
      <c r="AS48" s="62">
        <v>9.7279583393173594E-2</v>
      </c>
      <c r="AT48" s="62">
        <v>0.38309312810450702</v>
      </c>
      <c r="AU48" s="62">
        <v>1.6179481102759099E-2</v>
      </c>
      <c r="AV48" s="62">
        <v>1.91263952449737</v>
      </c>
      <c r="AW48" s="62">
        <v>1.07235635248299E-2</v>
      </c>
      <c r="AX48" s="62">
        <v>25</v>
      </c>
      <c r="AY48" s="62">
        <v>2.9478028220133972</v>
      </c>
      <c r="AZ48" s="62">
        <v>38.309312810450699</v>
      </c>
      <c r="BA48" s="61">
        <v>61.690687189549301</v>
      </c>
      <c r="BB48" s="60">
        <v>11.983530755607365</v>
      </c>
      <c r="BC48" s="60">
        <v>1.2658365727322303</v>
      </c>
      <c r="BD48" s="59">
        <v>2.0260985889933028</v>
      </c>
      <c r="BE48" s="43"/>
    </row>
    <row r="49" spans="1:66">
      <c r="A49" s="45">
        <v>70</v>
      </c>
      <c r="B49" s="63" t="s">
        <v>334</v>
      </c>
      <c r="C49" s="62">
        <v>38.78</v>
      </c>
      <c r="D49" s="62">
        <v>0</v>
      </c>
      <c r="E49" s="62">
        <v>0</v>
      </c>
      <c r="F49" s="62">
        <v>0</v>
      </c>
      <c r="G49" s="59">
        <v>6.65</v>
      </c>
      <c r="H49" s="62">
        <v>28.52</v>
      </c>
      <c r="I49" s="62">
        <v>0</v>
      </c>
      <c r="J49" s="62">
        <v>23.15</v>
      </c>
      <c r="K49" s="62">
        <v>0</v>
      </c>
      <c r="L49" s="62">
        <v>0</v>
      </c>
      <c r="M49" s="62">
        <v>0</v>
      </c>
      <c r="N49" s="62">
        <v>97.1</v>
      </c>
      <c r="O49" s="62">
        <v>12.5</v>
      </c>
      <c r="P49" s="62">
        <v>1.29085301817613</v>
      </c>
      <c r="Q49" s="62">
        <v>0</v>
      </c>
      <c r="R49" s="62">
        <v>0</v>
      </c>
      <c r="S49" s="62">
        <v>0</v>
      </c>
      <c r="T49" s="62">
        <v>9.2561146032258595E-2</v>
      </c>
      <c r="U49" s="62">
        <v>0.83914273272578199</v>
      </c>
      <c r="V49" s="62">
        <v>0</v>
      </c>
      <c r="W49" s="62">
        <v>0.41282227778035402</v>
      </c>
      <c r="X49" s="62">
        <v>0</v>
      </c>
      <c r="Y49" s="62">
        <v>0</v>
      </c>
      <c r="Z49" s="62">
        <v>0</v>
      </c>
      <c r="AA49" s="62">
        <v>2.6353791747145201</v>
      </c>
      <c r="AB49" s="62">
        <v>4.7431504809375502</v>
      </c>
      <c r="AC49" s="62">
        <v>3.0613550569908998</v>
      </c>
      <c r="AD49" s="62">
        <v>0</v>
      </c>
      <c r="AE49" s="62">
        <v>0</v>
      </c>
      <c r="AF49" s="62">
        <v>0</v>
      </c>
      <c r="AG49" s="59">
        <v>0.43903144431903801</v>
      </c>
      <c r="AH49" s="59">
        <v>2.6534535042023601</v>
      </c>
      <c r="AI49" s="59">
        <v>0</v>
      </c>
      <c r="AJ49" s="62">
        <v>1.95807818539562</v>
      </c>
      <c r="AK49" s="62">
        <v>0</v>
      </c>
      <c r="AL49" s="62">
        <v>0</v>
      </c>
      <c r="AM49" s="62">
        <v>0</v>
      </c>
      <c r="AN49" s="62">
        <v>8.1119181909079199</v>
      </c>
      <c r="AO49" s="62">
        <v>0.34974434658724401</v>
      </c>
      <c r="AP49" s="62">
        <v>8.9287097731794801E-2</v>
      </c>
      <c r="AQ49" s="59">
        <v>3.0191182750557402</v>
      </c>
      <c r="AR49" s="62">
        <v>2.6168444422197799</v>
      </c>
      <c r="AS49" s="62">
        <v>8.8055225045903907E-2</v>
      </c>
      <c r="AT49" s="62">
        <v>0.34491900766873901</v>
      </c>
      <c r="AU49" s="62">
        <v>0</v>
      </c>
      <c r="AV49" s="62">
        <v>1.93106305000984</v>
      </c>
      <c r="AW49" s="62">
        <v>0</v>
      </c>
      <c r="AX49" s="62">
        <v>25</v>
      </c>
      <c r="AY49" s="62">
        <v>2.9617634498885188</v>
      </c>
      <c r="AZ49" s="62">
        <v>34.491900766873904</v>
      </c>
      <c r="BA49" s="61">
        <v>65.508099233126103</v>
      </c>
      <c r="BB49" s="60">
        <v>13.440728444075523</v>
      </c>
      <c r="BC49" s="60">
        <v>1.2960332609279828</v>
      </c>
      <c r="BD49" s="59">
        <v>2.0191182750557441</v>
      </c>
      <c r="BE49" s="43"/>
    </row>
    <row r="50" spans="1:66">
      <c r="A50" s="45">
        <v>68</v>
      </c>
      <c r="B50" s="63" t="s">
        <v>333</v>
      </c>
      <c r="C50" s="62">
        <v>38.53</v>
      </c>
      <c r="D50" s="62">
        <v>0</v>
      </c>
      <c r="E50" s="62">
        <v>0</v>
      </c>
      <c r="F50" s="62">
        <v>0</v>
      </c>
      <c r="G50" s="59">
        <v>6.94</v>
      </c>
      <c r="H50" s="62">
        <v>28.46</v>
      </c>
      <c r="I50" s="62">
        <v>0</v>
      </c>
      <c r="J50" s="62">
        <v>22.71</v>
      </c>
      <c r="K50" s="62">
        <v>7.2800000000000004E-2</v>
      </c>
      <c r="L50" s="62">
        <v>0</v>
      </c>
      <c r="M50" s="62">
        <v>0</v>
      </c>
      <c r="N50" s="62">
        <v>96.712800000000001</v>
      </c>
      <c r="O50" s="62">
        <v>12.5</v>
      </c>
      <c r="P50" s="62">
        <v>1.2825313767490001</v>
      </c>
      <c r="Q50" s="62">
        <v>0</v>
      </c>
      <c r="R50" s="62">
        <v>0</v>
      </c>
      <c r="S50" s="62">
        <v>0</v>
      </c>
      <c r="T50" s="62">
        <v>9.6597647137424802E-2</v>
      </c>
      <c r="U50" s="62">
        <v>0.83737735530770496</v>
      </c>
      <c r="V50" s="62">
        <v>0</v>
      </c>
      <c r="W50" s="62">
        <v>0.40497597962815701</v>
      </c>
      <c r="X50" s="62">
        <v>1.43693474974044E-3</v>
      </c>
      <c r="Y50" s="62">
        <v>0</v>
      </c>
      <c r="Z50" s="62">
        <v>0</v>
      </c>
      <c r="AA50" s="62">
        <v>2.6229192935720298</v>
      </c>
      <c r="AB50" s="62">
        <v>4.76568228028734</v>
      </c>
      <c r="AC50" s="62">
        <v>3.0560685280426201</v>
      </c>
      <c r="AD50" s="62">
        <v>0</v>
      </c>
      <c r="AE50" s="62">
        <v>0</v>
      </c>
      <c r="AF50" s="62">
        <v>0</v>
      </c>
      <c r="AG50" s="59">
        <v>0.46035369528027398</v>
      </c>
      <c r="AH50" s="59">
        <v>2.6604496160691999</v>
      </c>
      <c r="AI50" s="59">
        <v>0</v>
      </c>
      <c r="AJ50" s="62">
        <v>1.9299868500559101</v>
      </c>
      <c r="AK50" s="62">
        <v>4.5653163165114401E-3</v>
      </c>
      <c r="AL50" s="62">
        <v>0</v>
      </c>
      <c r="AM50" s="62">
        <v>0</v>
      </c>
      <c r="AN50" s="62">
        <v>8.1114240057645208</v>
      </c>
      <c r="AO50" s="62">
        <v>0.34820001801413297</v>
      </c>
      <c r="AP50" s="62">
        <v>0.112153677266142</v>
      </c>
      <c r="AQ50" s="59">
        <v>3.0140883039730402</v>
      </c>
      <c r="AR50" s="62">
        <v>2.6239038809249902</v>
      </c>
      <c r="AS50" s="62">
        <v>0.11061305850754501</v>
      </c>
      <c r="AT50" s="62">
        <v>0.34341690708480099</v>
      </c>
      <c r="AU50" s="62">
        <v>0</v>
      </c>
      <c r="AV50" s="62">
        <v>1.90347524546549</v>
      </c>
      <c r="AW50" s="62">
        <v>0</v>
      </c>
      <c r="AX50" s="62">
        <v>24.986492187867601</v>
      </c>
      <c r="AY50" s="62">
        <v>2.9673207880097912</v>
      </c>
      <c r="AZ50" s="62">
        <v>34.341690708480101</v>
      </c>
      <c r="BA50" s="61">
        <v>65.658309291519899</v>
      </c>
      <c r="BB50" s="60">
        <v>13.50542762809506</v>
      </c>
      <c r="BC50" s="60">
        <v>1.3027749953907282</v>
      </c>
      <c r="BD50" s="59">
        <v>2.0140883039730348</v>
      </c>
      <c r="BE50" s="43"/>
    </row>
    <row r="51" spans="1:66">
      <c r="A51" s="45">
        <v>84</v>
      </c>
      <c r="B51" s="63" t="s">
        <v>332</v>
      </c>
      <c r="C51" s="62">
        <v>38.42</v>
      </c>
      <c r="D51" s="62">
        <v>0</v>
      </c>
      <c r="E51" s="62">
        <v>0</v>
      </c>
      <c r="F51" s="62">
        <v>0.30930000000000002</v>
      </c>
      <c r="G51" s="59">
        <v>6.19</v>
      </c>
      <c r="H51" s="62">
        <v>28.78</v>
      </c>
      <c r="I51" s="62">
        <v>0</v>
      </c>
      <c r="J51" s="62">
        <v>23.14</v>
      </c>
      <c r="K51" s="62">
        <v>5.6599999999999998E-2</v>
      </c>
      <c r="L51" s="62">
        <v>0</v>
      </c>
      <c r="M51" s="62">
        <v>0</v>
      </c>
      <c r="N51" s="62">
        <v>96.895899999999997</v>
      </c>
      <c r="O51" s="62">
        <v>12.5</v>
      </c>
      <c r="P51" s="62">
        <v>1.2788698545210599</v>
      </c>
      <c r="Q51" s="62">
        <v>0</v>
      </c>
      <c r="R51" s="62">
        <v>0</v>
      </c>
      <c r="S51" s="62">
        <v>7.7454930646158899E-3</v>
      </c>
      <c r="T51" s="62">
        <v>8.6158420141305397E-2</v>
      </c>
      <c r="U51" s="62">
        <v>0.84679270153744801</v>
      </c>
      <c r="V51" s="62">
        <v>0</v>
      </c>
      <c r="W51" s="62">
        <v>0.412643952822349</v>
      </c>
      <c r="X51" s="62">
        <v>1.11717729169381E-3</v>
      </c>
      <c r="Y51" s="62">
        <v>0</v>
      </c>
      <c r="Z51" s="62">
        <v>0</v>
      </c>
      <c r="AA51" s="62">
        <v>2.6333275993784802</v>
      </c>
      <c r="AB51" s="62">
        <v>4.7468457790630696</v>
      </c>
      <c r="AC51" s="62">
        <v>3.0352989854521599</v>
      </c>
      <c r="AD51" s="62">
        <v>0</v>
      </c>
      <c r="AE51" s="62">
        <v>0</v>
      </c>
      <c r="AF51" s="62">
        <v>1.8383330530267101E-2</v>
      </c>
      <c r="AG51" s="59">
        <v>0.40898073297849802</v>
      </c>
      <c r="AH51" s="59">
        <v>2.6797295740229599</v>
      </c>
      <c r="AI51" s="59">
        <v>0</v>
      </c>
      <c r="AJ51" s="62">
        <v>1.9587572057106699</v>
      </c>
      <c r="AK51" s="62">
        <v>3.5353788743612302E-3</v>
      </c>
      <c r="AL51" s="62">
        <v>0</v>
      </c>
      <c r="AM51" s="62">
        <v>0</v>
      </c>
      <c r="AN51" s="62">
        <v>8.1046852075689095</v>
      </c>
      <c r="AO51" s="62">
        <v>0.32714127365284901</v>
      </c>
      <c r="AP51" s="62">
        <v>8.1839459325648803E-2</v>
      </c>
      <c r="AQ51" s="59">
        <v>2.99609315620798</v>
      </c>
      <c r="AR51" s="62">
        <v>2.6451165027560899</v>
      </c>
      <c r="AS51" s="62">
        <v>8.0782369436601401E-2</v>
      </c>
      <c r="AT51" s="62">
        <v>0.32291571136885999</v>
      </c>
      <c r="AU51" s="62">
        <v>0</v>
      </c>
      <c r="AV51" s="62">
        <v>1.9334566666514299</v>
      </c>
      <c r="AW51" s="62">
        <v>1.8145879880046699E-2</v>
      </c>
      <c r="AX51" s="62">
        <v>24.989530858902999</v>
      </c>
      <c r="AY51" s="62">
        <v>2.9680322141249498</v>
      </c>
      <c r="AZ51" s="62">
        <v>32.291571136885999</v>
      </c>
      <c r="BA51" s="61">
        <v>67.708428863113994</v>
      </c>
      <c r="BB51" s="60">
        <v>14.429014677213505</v>
      </c>
      <c r="BC51" s="60">
        <v>1.3132088373648652</v>
      </c>
      <c r="BD51" s="59">
        <v>2.0142390360880311</v>
      </c>
      <c r="BE51" s="43"/>
    </row>
    <row r="52" spans="1:66">
      <c r="A52" s="45">
        <v>95</v>
      </c>
      <c r="B52" s="63" t="s">
        <v>331</v>
      </c>
      <c r="C52" s="62">
        <v>38</v>
      </c>
      <c r="D52" s="62">
        <v>0</v>
      </c>
      <c r="E52" s="62">
        <v>0</v>
      </c>
      <c r="F52" s="62">
        <v>0.1041</v>
      </c>
      <c r="G52" s="59">
        <v>7.38</v>
      </c>
      <c r="H52" s="62">
        <v>27.85</v>
      </c>
      <c r="I52" s="62">
        <v>0.20910000000000001</v>
      </c>
      <c r="J52" s="62">
        <v>22.36</v>
      </c>
      <c r="K52" s="62">
        <v>0</v>
      </c>
      <c r="L52" s="62">
        <v>0</v>
      </c>
      <c r="M52" s="62">
        <v>0</v>
      </c>
      <c r="N52" s="62">
        <v>95.903199999999998</v>
      </c>
      <c r="O52" s="62">
        <v>12.5</v>
      </c>
      <c r="P52" s="62">
        <v>1.2648894969234901</v>
      </c>
      <c r="Q52" s="62">
        <v>0</v>
      </c>
      <c r="R52" s="62">
        <v>0</v>
      </c>
      <c r="S52" s="62">
        <v>2.6068730295070001E-3</v>
      </c>
      <c r="T52" s="62">
        <v>0.102721993641815</v>
      </c>
      <c r="U52" s="62">
        <v>0.81942935155725904</v>
      </c>
      <c r="V52" s="62">
        <v>5.1880191740852101E-3</v>
      </c>
      <c r="W52" s="62">
        <v>0.39873460609799999</v>
      </c>
      <c r="X52" s="62">
        <v>0</v>
      </c>
      <c r="Y52" s="62">
        <v>0</v>
      </c>
      <c r="Z52" s="62">
        <v>0</v>
      </c>
      <c r="AA52" s="62">
        <v>2.5935703404241601</v>
      </c>
      <c r="AB52" s="62">
        <v>4.8196109452561604</v>
      </c>
      <c r="AC52" s="62">
        <v>3.0481376319560001</v>
      </c>
      <c r="AD52" s="62">
        <v>0</v>
      </c>
      <c r="AE52" s="62">
        <v>0</v>
      </c>
      <c r="AF52" s="62">
        <v>6.2820568929525004E-3</v>
      </c>
      <c r="AG52" s="59">
        <v>0.49508004487462398</v>
      </c>
      <c r="AH52" s="59">
        <v>2.6328871144196802</v>
      </c>
      <c r="AI52" s="59">
        <v>2.50042339956199E-2</v>
      </c>
      <c r="AJ52" s="62">
        <v>1.92174567180232</v>
      </c>
      <c r="AK52" s="62">
        <v>0</v>
      </c>
      <c r="AL52" s="62">
        <v>0</v>
      </c>
      <c r="AM52" s="62">
        <v>0</v>
      </c>
      <c r="AN52" s="62">
        <v>8.1291367539412001</v>
      </c>
      <c r="AO52" s="62">
        <v>0.40355235606626</v>
      </c>
      <c r="AP52" s="62">
        <v>9.1527688808363705E-2</v>
      </c>
      <c r="AQ52" s="59">
        <v>2.9997159346379001</v>
      </c>
      <c r="AR52" s="62">
        <v>2.5910619482622899</v>
      </c>
      <c r="AS52" s="62">
        <v>9.0073710484930694E-2</v>
      </c>
      <c r="AT52" s="62">
        <v>0.397141657995219</v>
      </c>
      <c r="AU52" s="62">
        <v>2.4607025077783101E-2</v>
      </c>
      <c r="AV52" s="62">
        <v>1.89121746130854</v>
      </c>
      <c r="AW52" s="62">
        <v>6.1822622333489998E-3</v>
      </c>
      <c r="AX52" s="62">
        <v>25</v>
      </c>
      <c r="AY52" s="62">
        <v>2.988203606257509</v>
      </c>
      <c r="AZ52" s="62">
        <v>39.714165799521901</v>
      </c>
      <c r="BA52" s="61">
        <v>60.285834200478099</v>
      </c>
      <c r="BB52" s="60">
        <v>11.575114452457878</v>
      </c>
      <c r="BC52" s="60">
        <v>1.2917215600989915</v>
      </c>
      <c r="BD52" s="59">
        <v>2.0058981968712537</v>
      </c>
      <c r="BE52" s="43"/>
    </row>
    <row r="53" spans="1:66">
      <c r="A53" s="45">
        <v>96</v>
      </c>
      <c r="B53" s="63" t="s">
        <v>330</v>
      </c>
      <c r="C53" s="62">
        <v>38.03</v>
      </c>
      <c r="D53" s="62">
        <v>0</v>
      </c>
      <c r="E53" s="62">
        <v>0</v>
      </c>
      <c r="F53" s="62">
        <v>9.0899999999999995E-2</v>
      </c>
      <c r="G53" s="59">
        <v>7.34</v>
      </c>
      <c r="H53" s="62">
        <v>27.86</v>
      </c>
      <c r="I53" s="62">
        <v>0.16830000000000001</v>
      </c>
      <c r="J53" s="62">
        <v>22.62</v>
      </c>
      <c r="K53" s="62">
        <v>0</v>
      </c>
      <c r="L53" s="62">
        <v>0</v>
      </c>
      <c r="M53" s="62">
        <v>0</v>
      </c>
      <c r="N53" s="62">
        <v>96.109200000000001</v>
      </c>
      <c r="O53" s="62">
        <v>12.5</v>
      </c>
      <c r="P53" s="62">
        <v>1.2658880938947401</v>
      </c>
      <c r="Q53" s="62">
        <v>0</v>
      </c>
      <c r="R53" s="62">
        <v>0</v>
      </c>
      <c r="S53" s="62">
        <v>2.2763185243245502E-3</v>
      </c>
      <c r="T53" s="62">
        <v>0.102165234868688</v>
      </c>
      <c r="U53" s="62">
        <v>0.81972358112693899</v>
      </c>
      <c r="V53" s="62">
        <v>4.17572274987346E-3</v>
      </c>
      <c r="W53" s="62">
        <v>0.40337105500611697</v>
      </c>
      <c r="X53" s="62">
        <v>0</v>
      </c>
      <c r="Y53" s="62">
        <v>0</v>
      </c>
      <c r="Z53" s="62">
        <v>0</v>
      </c>
      <c r="AA53" s="62">
        <v>2.5976000061706901</v>
      </c>
      <c r="AB53" s="62">
        <v>4.8121342663634996</v>
      </c>
      <c r="AC53" s="62">
        <v>3.0458117370062401</v>
      </c>
      <c r="AD53" s="62">
        <v>0</v>
      </c>
      <c r="AE53" s="62">
        <v>0</v>
      </c>
      <c r="AF53" s="62">
        <v>5.47697518603009E-3</v>
      </c>
      <c r="AG53" s="59">
        <v>0.491632827542691</v>
      </c>
      <c r="AH53" s="59">
        <v>2.6297466224580899</v>
      </c>
      <c r="AI53" s="59">
        <v>2.0094138531499699E-2</v>
      </c>
      <c r="AJ53" s="62">
        <v>1.9410756758541301</v>
      </c>
      <c r="AK53" s="62">
        <v>0</v>
      </c>
      <c r="AL53" s="62">
        <v>0</v>
      </c>
      <c r="AM53" s="62">
        <v>0</v>
      </c>
      <c r="AN53" s="62">
        <v>8.1338379765786808</v>
      </c>
      <c r="AO53" s="62">
        <v>0.41824367680838798</v>
      </c>
      <c r="AP53" s="62">
        <v>7.3389150734303396E-2</v>
      </c>
      <c r="AQ53" s="59">
        <v>2.9956945252921199</v>
      </c>
      <c r="AR53" s="62">
        <v>2.5864755408508802</v>
      </c>
      <c r="AS53" s="62">
        <v>7.2181571303118502E-2</v>
      </c>
      <c r="AT53" s="62">
        <v>0.41136169961852398</v>
      </c>
      <c r="AU53" s="62">
        <v>1.9763500172352198E-2</v>
      </c>
      <c r="AV53" s="62">
        <v>1.9091363082898301</v>
      </c>
      <c r="AW53" s="62">
        <v>5.3868544731783402E-3</v>
      </c>
      <c r="AX53" s="62">
        <v>25</v>
      </c>
      <c r="AY53" s="62">
        <v>2.997837240469404</v>
      </c>
      <c r="AZ53" s="62">
        <v>41.136169961852396</v>
      </c>
      <c r="BA53" s="61">
        <v>58.863830038147604</v>
      </c>
      <c r="BB53" s="60">
        <v>11.152124577641645</v>
      </c>
      <c r="BC53" s="60">
        <v>1.2925389077151066</v>
      </c>
      <c r="BD53" s="59">
        <v>2.0010813797653006</v>
      </c>
      <c r="BE53" s="43"/>
    </row>
    <row r="54" spans="1:66">
      <c r="A54" s="45">
        <v>97</v>
      </c>
      <c r="B54" s="63" t="s">
        <v>329</v>
      </c>
      <c r="C54" s="62">
        <v>38.08</v>
      </c>
      <c r="D54" s="62">
        <v>0</v>
      </c>
      <c r="E54" s="62">
        <v>0</v>
      </c>
      <c r="F54" s="62">
        <v>0.1014</v>
      </c>
      <c r="G54" s="59">
        <v>7.33</v>
      </c>
      <c r="H54" s="62">
        <v>27.87</v>
      </c>
      <c r="I54" s="62">
        <v>0.22650000000000001</v>
      </c>
      <c r="J54" s="62">
        <v>22.69</v>
      </c>
      <c r="K54" s="62">
        <v>0</v>
      </c>
      <c r="L54" s="62">
        <v>0</v>
      </c>
      <c r="M54" s="62">
        <v>0</v>
      </c>
      <c r="N54" s="62">
        <v>96.297899999999998</v>
      </c>
      <c r="O54" s="62">
        <v>12.5</v>
      </c>
      <c r="P54" s="62">
        <v>1.2675524221801699</v>
      </c>
      <c r="Q54" s="62">
        <v>0</v>
      </c>
      <c r="R54" s="62">
        <v>0</v>
      </c>
      <c r="S54" s="62">
        <v>2.5392596079924102E-3</v>
      </c>
      <c r="T54" s="62">
        <v>0.102026045175407</v>
      </c>
      <c r="U54" s="62">
        <v>0.82001781069661805</v>
      </c>
      <c r="V54" s="62">
        <v>5.61973382558728E-3</v>
      </c>
      <c r="W54" s="62">
        <v>0.40461932971214798</v>
      </c>
      <c r="X54" s="62">
        <v>0</v>
      </c>
      <c r="Y54" s="62">
        <v>0</v>
      </c>
      <c r="Z54" s="62">
        <v>0</v>
      </c>
      <c r="AA54" s="62">
        <v>2.6023746011979201</v>
      </c>
      <c r="AB54" s="62">
        <v>4.8033054097000498</v>
      </c>
      <c r="AC54" s="62">
        <v>3.04422070326821</v>
      </c>
      <c r="AD54" s="62">
        <v>0</v>
      </c>
      <c r="AE54" s="62">
        <v>0</v>
      </c>
      <c r="AF54" s="62">
        <v>6.0984197058513798E-3</v>
      </c>
      <c r="AG54" s="59">
        <v>0.49006225472133402</v>
      </c>
      <c r="AH54" s="59">
        <v>2.6258639907796399</v>
      </c>
      <c r="AI54" s="59">
        <v>2.6993297885517801E-2</v>
      </c>
      <c r="AJ54" s="62">
        <v>1.9435102152755701</v>
      </c>
      <c r="AK54" s="62">
        <v>0</v>
      </c>
      <c r="AL54" s="62">
        <v>0</v>
      </c>
      <c r="AM54" s="62">
        <v>0</v>
      </c>
      <c r="AN54" s="62">
        <v>8.1367488816361195</v>
      </c>
      <c r="AO54" s="62">
        <v>0.42734025511287799</v>
      </c>
      <c r="AP54" s="62">
        <v>6.2721999608456203E-2</v>
      </c>
      <c r="AQ54" s="59">
        <v>2.99305852748016</v>
      </c>
      <c r="AR54" s="62">
        <v>2.5817328556922501</v>
      </c>
      <c r="AS54" s="62">
        <v>6.1667873024828297E-2</v>
      </c>
      <c r="AT54" s="62">
        <v>0.42015823403604802</v>
      </c>
      <c r="AU54" s="62">
        <v>2.6539639630702199E-2</v>
      </c>
      <c r="AV54" s="62">
        <v>1.9108469424803201</v>
      </c>
      <c r="AW54" s="62">
        <v>5.9959276556905399E-3</v>
      </c>
      <c r="AX54" s="62">
        <v>25</v>
      </c>
      <c r="AY54" s="62">
        <v>3.0018910897282982</v>
      </c>
      <c r="AZ54" s="62">
        <v>42.015823403604799</v>
      </c>
      <c r="BA54" s="61">
        <v>57.984176596395201</v>
      </c>
      <c r="BB54" s="60">
        <v>10.90252895159276</v>
      </c>
      <c r="BC54" s="60">
        <v>1.2914770025695983</v>
      </c>
      <c r="BD54" s="59">
        <v>1.9990544551358507</v>
      </c>
      <c r="BE54" s="43"/>
    </row>
    <row r="55" spans="1:66">
      <c r="A55" s="45">
        <v>98</v>
      </c>
      <c r="B55" s="63" t="s">
        <v>328</v>
      </c>
      <c r="C55" s="62">
        <v>37.86</v>
      </c>
      <c r="D55" s="62">
        <v>0</v>
      </c>
      <c r="E55" s="62">
        <v>0</v>
      </c>
      <c r="F55" s="62">
        <v>8.1900000000000001E-2</v>
      </c>
      <c r="G55" s="59">
        <v>7.43</v>
      </c>
      <c r="H55" s="62">
        <v>27.61</v>
      </c>
      <c r="I55" s="62">
        <v>0.22570000000000001</v>
      </c>
      <c r="J55" s="62">
        <v>22.18</v>
      </c>
      <c r="K55" s="62">
        <v>0</v>
      </c>
      <c r="L55" s="62">
        <v>0</v>
      </c>
      <c r="M55" s="62">
        <v>0</v>
      </c>
      <c r="N55" s="62">
        <v>95.387600000000006</v>
      </c>
      <c r="O55" s="62">
        <v>12.5</v>
      </c>
      <c r="P55" s="62">
        <v>1.2602293777243001</v>
      </c>
      <c r="Q55" s="62">
        <v>0</v>
      </c>
      <c r="R55" s="62">
        <v>0</v>
      </c>
      <c r="S55" s="62">
        <v>2.0509404526092498E-3</v>
      </c>
      <c r="T55" s="62">
        <v>0.103417942108223</v>
      </c>
      <c r="U55" s="62">
        <v>0.81236784188495204</v>
      </c>
      <c r="V55" s="62">
        <v>5.5998848760929303E-3</v>
      </c>
      <c r="W55" s="62">
        <v>0.39552475685392002</v>
      </c>
      <c r="X55" s="62">
        <v>0</v>
      </c>
      <c r="Y55" s="62">
        <v>0</v>
      </c>
      <c r="Z55" s="62">
        <v>0</v>
      </c>
      <c r="AA55" s="62">
        <v>2.5791907439000901</v>
      </c>
      <c r="AB55" s="62">
        <v>4.8464814126535902</v>
      </c>
      <c r="AC55" s="62">
        <v>3.0538391274104102</v>
      </c>
      <c r="AD55" s="62">
        <v>0</v>
      </c>
      <c r="AE55" s="62">
        <v>0</v>
      </c>
      <c r="AF55" s="62">
        <v>4.9699223910150397E-3</v>
      </c>
      <c r="AG55" s="59">
        <v>0.501213134162387</v>
      </c>
      <c r="AH55" s="59">
        <v>2.62475043062196</v>
      </c>
      <c r="AI55" s="59">
        <v>2.7139737964984399E-2</v>
      </c>
      <c r="AJ55" s="62">
        <v>1.91690338233685</v>
      </c>
      <c r="AK55" s="62">
        <v>0</v>
      </c>
      <c r="AL55" s="62">
        <v>0</v>
      </c>
      <c r="AM55" s="62">
        <v>0</v>
      </c>
      <c r="AN55" s="62">
        <v>8.1288157348875991</v>
      </c>
      <c r="AO55" s="62">
        <v>0.40254917152375203</v>
      </c>
      <c r="AP55" s="62">
        <v>9.8663962638634806E-2</v>
      </c>
      <c r="AQ55" s="59">
        <v>3.00544554287662</v>
      </c>
      <c r="AR55" s="62">
        <v>2.5831565297827499</v>
      </c>
      <c r="AS55" s="62">
        <v>9.7100454340658296E-2</v>
      </c>
      <c r="AT55" s="62">
        <v>0.39617005443592401</v>
      </c>
      <c r="AU55" s="62">
        <v>2.6709659906305801E-2</v>
      </c>
      <c r="AV55" s="62">
        <v>1.8865265936436999</v>
      </c>
      <c r="AW55" s="62">
        <v>4.8911650140474102E-3</v>
      </c>
      <c r="AX55" s="62">
        <v>25</v>
      </c>
      <c r="AY55" s="62">
        <v>2.9793265842186738</v>
      </c>
      <c r="AZ55" s="62">
        <v>39.617005443592404</v>
      </c>
      <c r="BA55" s="61">
        <v>60.382994556407596</v>
      </c>
      <c r="BB55" s="60">
        <v>11.594751259566387</v>
      </c>
      <c r="BC55" s="60">
        <v>1.2849372543632824</v>
      </c>
      <c r="BD55" s="59">
        <v>2.010336707890664</v>
      </c>
      <c r="BE55" s="43"/>
    </row>
    <row r="56" spans="1:66">
      <c r="A56" s="45">
        <v>99</v>
      </c>
      <c r="B56" s="63" t="s">
        <v>327</v>
      </c>
      <c r="C56" s="62">
        <v>38.229999999999997</v>
      </c>
      <c r="D56" s="62">
        <v>0</v>
      </c>
      <c r="E56" s="62">
        <v>0</v>
      </c>
      <c r="F56" s="62">
        <v>0.13489999999999999</v>
      </c>
      <c r="G56" s="59">
        <v>7.77</v>
      </c>
      <c r="H56" s="62">
        <v>27.9</v>
      </c>
      <c r="I56" s="62">
        <v>0.20860000000000001</v>
      </c>
      <c r="J56" s="62">
        <v>22.33</v>
      </c>
      <c r="K56" s="62">
        <v>0</v>
      </c>
      <c r="L56" s="62">
        <v>0</v>
      </c>
      <c r="M56" s="62">
        <v>0</v>
      </c>
      <c r="N56" s="62">
        <v>96.573499999999996</v>
      </c>
      <c r="O56" s="62">
        <v>12.5</v>
      </c>
      <c r="P56" s="62">
        <v>1.2725454070364499</v>
      </c>
      <c r="Q56" s="62">
        <v>0</v>
      </c>
      <c r="R56" s="62">
        <v>0</v>
      </c>
      <c r="S56" s="62">
        <v>3.3781668749326998E-3</v>
      </c>
      <c r="T56" s="62">
        <v>0.10815039167979699</v>
      </c>
      <c r="U56" s="62">
        <v>0.82090049940565601</v>
      </c>
      <c r="V56" s="62">
        <v>5.1756135806512397E-3</v>
      </c>
      <c r="W56" s="62">
        <v>0.39819963122398699</v>
      </c>
      <c r="X56" s="62">
        <v>0</v>
      </c>
      <c r="Y56" s="62">
        <v>0</v>
      </c>
      <c r="Z56" s="62">
        <v>0</v>
      </c>
      <c r="AA56" s="62">
        <v>2.6083497098014701</v>
      </c>
      <c r="AB56" s="62">
        <v>4.7923021798144596</v>
      </c>
      <c r="AC56" s="62">
        <v>3.04921106402682</v>
      </c>
      <c r="AD56" s="62">
        <v>0</v>
      </c>
      <c r="AE56" s="62">
        <v>0</v>
      </c>
      <c r="AF56" s="62">
        <v>8.0945982392584895E-3</v>
      </c>
      <c r="AG56" s="59">
        <v>0.51828935779487795</v>
      </c>
      <c r="AH56" s="59">
        <v>2.62266883514167</v>
      </c>
      <c r="AI56" s="59">
        <v>2.48031042444323E-2</v>
      </c>
      <c r="AJ56" s="62">
        <v>1.9082929607160299</v>
      </c>
      <c r="AK56" s="62">
        <v>0</v>
      </c>
      <c r="AL56" s="62">
        <v>0</v>
      </c>
      <c r="AM56" s="62">
        <v>0</v>
      </c>
      <c r="AN56" s="62">
        <v>8.1313599201630904</v>
      </c>
      <c r="AO56" s="62">
        <v>0.41049975050963999</v>
      </c>
      <c r="AP56" s="62">
        <v>0.107789607285238</v>
      </c>
      <c r="AQ56" s="59">
        <v>2.9999518840294201</v>
      </c>
      <c r="AR56" s="62">
        <v>2.5803003294819802</v>
      </c>
      <c r="AS56" s="62">
        <v>0.106048295334172</v>
      </c>
      <c r="AT56" s="62">
        <v>0.403868238070964</v>
      </c>
      <c r="AU56" s="62">
        <v>2.4402416804036701E-2</v>
      </c>
      <c r="AV56" s="62">
        <v>1.87746500408532</v>
      </c>
      <c r="AW56" s="62">
        <v>7.9638321941072204E-3</v>
      </c>
      <c r="AX56" s="62">
        <v>25</v>
      </c>
      <c r="AY56" s="62">
        <v>2.9841685675529441</v>
      </c>
      <c r="AZ56" s="62">
        <v>40.386823807096398</v>
      </c>
      <c r="BA56" s="61">
        <v>59.613176192903602</v>
      </c>
      <c r="BB56" s="60">
        <v>11.360675619406619</v>
      </c>
      <c r="BC56" s="60">
        <v>1.2850640635130781</v>
      </c>
      <c r="BD56" s="59">
        <v>2.0079157162235286</v>
      </c>
      <c r="BE56" s="43"/>
    </row>
    <row r="57" spans="1:66">
      <c r="A57" s="45">
        <v>100</v>
      </c>
      <c r="B57" s="63" t="s">
        <v>326</v>
      </c>
      <c r="C57" s="62">
        <v>37.770000000000003</v>
      </c>
      <c r="D57" s="62">
        <v>0</v>
      </c>
      <c r="E57" s="62">
        <v>0</v>
      </c>
      <c r="F57" s="62">
        <v>0.13600000000000001</v>
      </c>
      <c r="G57" s="59">
        <v>8.2100000000000009</v>
      </c>
      <c r="H57" s="62">
        <v>27.43</v>
      </c>
      <c r="I57" s="62">
        <v>0.19409999999999999</v>
      </c>
      <c r="J57" s="62">
        <v>22.55</v>
      </c>
      <c r="K57" s="62">
        <v>0</v>
      </c>
      <c r="L57" s="62">
        <v>0</v>
      </c>
      <c r="M57" s="62">
        <v>0</v>
      </c>
      <c r="N57" s="62">
        <v>96.290099999999995</v>
      </c>
      <c r="O57" s="62">
        <v>12.5</v>
      </c>
      <c r="P57" s="62">
        <v>1.25723358681053</v>
      </c>
      <c r="Q57" s="62">
        <v>0</v>
      </c>
      <c r="R57" s="62">
        <v>0</v>
      </c>
      <c r="S57" s="62">
        <v>3.4057130836979001E-3</v>
      </c>
      <c r="T57" s="62">
        <v>0.114274738184187</v>
      </c>
      <c r="U57" s="62">
        <v>0.80707170963072195</v>
      </c>
      <c r="V57" s="62">
        <v>4.8158513710661903E-3</v>
      </c>
      <c r="W57" s="62">
        <v>0.40212278030008503</v>
      </c>
      <c r="X57" s="62">
        <v>0</v>
      </c>
      <c r="Y57" s="62">
        <v>0</v>
      </c>
      <c r="Z57" s="62">
        <v>0</v>
      </c>
      <c r="AA57" s="62">
        <v>2.5889243793802899</v>
      </c>
      <c r="AB57" s="62">
        <v>4.8282599907348898</v>
      </c>
      <c r="AC57" s="62">
        <v>3.0351253131027001</v>
      </c>
      <c r="AD57" s="62">
        <v>0</v>
      </c>
      <c r="AE57" s="62">
        <v>0</v>
      </c>
      <c r="AF57" s="62">
        <v>8.2218341109704593E-3</v>
      </c>
      <c r="AG57" s="59">
        <v>0.551748146326414</v>
      </c>
      <c r="AH57" s="59">
        <v>2.5978346968426802</v>
      </c>
      <c r="AI57" s="59">
        <v>2.3252182496244601E-2</v>
      </c>
      <c r="AJ57" s="62">
        <v>1.9415533314859801</v>
      </c>
      <c r="AK57" s="62">
        <v>0</v>
      </c>
      <c r="AL57" s="62">
        <v>0</v>
      </c>
      <c r="AM57" s="62">
        <v>0</v>
      </c>
      <c r="AN57" s="62">
        <v>8.1577355043649895</v>
      </c>
      <c r="AO57" s="62">
        <v>0.49292345114058</v>
      </c>
      <c r="AP57" s="62">
        <v>5.88246951858339E-2</v>
      </c>
      <c r="AQ57" s="59">
        <v>2.9764390487813102</v>
      </c>
      <c r="AR57" s="62">
        <v>2.5476037515093699</v>
      </c>
      <c r="AS57" s="62">
        <v>5.7687278685962198E-2</v>
      </c>
      <c r="AT57" s="62">
        <v>0.48339243249730801</v>
      </c>
      <c r="AU57" s="62">
        <v>2.28025853339354E-2</v>
      </c>
      <c r="AV57" s="62">
        <v>1.90401204397677</v>
      </c>
      <c r="AW57" s="62">
        <v>8.0628592153508104E-3</v>
      </c>
      <c r="AX57" s="62">
        <v>25</v>
      </c>
      <c r="AY57" s="62">
        <v>3.0309961840066779</v>
      </c>
      <c r="AZ57" s="62">
        <v>48.339243249730799</v>
      </c>
      <c r="BA57" s="61">
        <v>51.660756750269201</v>
      </c>
      <c r="BB57" s="60">
        <v>9.3756239337306457</v>
      </c>
      <c r="BC57" s="60">
        <v>1.2837497113223475</v>
      </c>
      <c r="BD57" s="59">
        <v>1.9845019079966675</v>
      </c>
      <c r="BE57" s="43"/>
    </row>
    <row r="58" spans="1:66">
      <c r="A58" s="45">
        <v>102</v>
      </c>
      <c r="B58" s="63" t="s">
        <v>325</v>
      </c>
      <c r="C58" s="62">
        <v>37.840000000000003</v>
      </c>
      <c r="D58" s="62">
        <v>0</v>
      </c>
      <c r="E58" s="62">
        <v>0</v>
      </c>
      <c r="F58" s="62">
        <v>0.12559999999999999</v>
      </c>
      <c r="G58" s="59">
        <v>8.67</v>
      </c>
      <c r="H58" s="62">
        <v>27.59</v>
      </c>
      <c r="I58" s="62">
        <v>0.21279999999999999</v>
      </c>
      <c r="J58" s="62">
        <v>22.3</v>
      </c>
      <c r="K58" s="62">
        <v>0</v>
      </c>
      <c r="L58" s="62">
        <v>0</v>
      </c>
      <c r="M58" s="62">
        <v>0</v>
      </c>
      <c r="N58" s="62">
        <v>96.738399999999999</v>
      </c>
      <c r="O58" s="62">
        <v>12.5</v>
      </c>
      <c r="P58" s="62">
        <v>1.2595636464101301</v>
      </c>
      <c r="Q58" s="62">
        <v>0</v>
      </c>
      <c r="R58" s="62">
        <v>0</v>
      </c>
      <c r="S58" s="62">
        <v>3.1452762008268901E-3</v>
      </c>
      <c r="T58" s="62">
        <v>0.12067746407514</v>
      </c>
      <c r="U58" s="62">
        <v>0.81177938274559303</v>
      </c>
      <c r="V58" s="62">
        <v>5.2798205654965699E-3</v>
      </c>
      <c r="W58" s="62">
        <v>0.397664656349973</v>
      </c>
      <c r="X58" s="62">
        <v>0</v>
      </c>
      <c r="Y58" s="62">
        <v>0</v>
      </c>
      <c r="Z58" s="62">
        <v>0</v>
      </c>
      <c r="AA58" s="62">
        <v>2.5981102463471601</v>
      </c>
      <c r="AB58" s="62">
        <v>4.81118921630617</v>
      </c>
      <c r="AC58" s="62">
        <v>3.0299995164298399</v>
      </c>
      <c r="AD58" s="62">
        <v>0</v>
      </c>
      <c r="AE58" s="62">
        <v>0</v>
      </c>
      <c r="AF58" s="62">
        <v>7.56625946986137E-3</v>
      </c>
      <c r="AG58" s="59">
        <v>0.58060211380948901</v>
      </c>
      <c r="AH58" s="59">
        <v>2.6037494748568499</v>
      </c>
      <c r="AI58" s="59">
        <v>2.5402215768748598E-2</v>
      </c>
      <c r="AJ58" s="62">
        <v>1.91323990633709</v>
      </c>
      <c r="AK58" s="62">
        <v>0</v>
      </c>
      <c r="AL58" s="62">
        <v>0</v>
      </c>
      <c r="AM58" s="62">
        <v>0</v>
      </c>
      <c r="AN58" s="62">
        <v>8.1605594866718807</v>
      </c>
      <c r="AO58" s="62">
        <v>0.50174839584960995</v>
      </c>
      <c r="AP58" s="62">
        <v>7.8853717959879097E-2</v>
      </c>
      <c r="AQ58" s="59">
        <v>2.9703840981771399</v>
      </c>
      <c r="AR58" s="62">
        <v>2.5525205511797502</v>
      </c>
      <c r="AS58" s="62">
        <v>7.7302266432752106E-2</v>
      </c>
      <c r="AT58" s="62">
        <v>0.49187646672420798</v>
      </c>
      <c r="AU58" s="62">
        <v>2.4902425683176702E-2</v>
      </c>
      <c r="AV58" s="62">
        <v>1.8755967989321001</v>
      </c>
      <c r="AW58" s="62">
        <v>7.4173928708872097E-3</v>
      </c>
      <c r="AX58" s="62">
        <v>25</v>
      </c>
      <c r="AY58" s="62">
        <v>3.0443970179039583</v>
      </c>
      <c r="AZ58" s="62">
        <v>49.187646672420797</v>
      </c>
      <c r="BA58" s="61">
        <v>50.812353327579203</v>
      </c>
      <c r="BB58" s="60">
        <v>9.2102841845611234</v>
      </c>
      <c r="BC58" s="60">
        <v>1.2905848047607549</v>
      </c>
      <c r="BD58" s="59">
        <v>1.9778014910480288</v>
      </c>
      <c r="BE58" s="43" t="s">
        <v>107</v>
      </c>
      <c r="BG58" s="66" t="s">
        <v>324</v>
      </c>
      <c r="BH58" s="66"/>
      <c r="BI58" s="66"/>
      <c r="BJ58" s="66"/>
      <c r="BK58" s="66"/>
      <c r="BL58" s="70"/>
      <c r="BM58" s="70"/>
      <c r="BN58" s="64"/>
    </row>
    <row r="59" spans="1:66">
      <c r="A59" s="45">
        <v>103</v>
      </c>
      <c r="B59" s="46" t="s">
        <v>323</v>
      </c>
      <c r="C59" s="62">
        <v>38.04</v>
      </c>
      <c r="D59" s="62">
        <v>0</v>
      </c>
      <c r="E59" s="62">
        <v>0</v>
      </c>
      <c r="F59" s="62">
        <v>0.10589999999999999</v>
      </c>
      <c r="G59" s="59">
        <v>9.26</v>
      </c>
      <c r="H59" s="62">
        <v>26.96</v>
      </c>
      <c r="I59" s="62">
        <v>0.1837</v>
      </c>
      <c r="J59" s="62">
        <v>22.34</v>
      </c>
      <c r="K59" s="62">
        <v>0</v>
      </c>
      <c r="L59" s="62">
        <v>0</v>
      </c>
      <c r="M59" s="62">
        <v>0</v>
      </c>
      <c r="N59" s="62">
        <v>96.889600000000002</v>
      </c>
      <c r="O59" s="62">
        <v>12.5</v>
      </c>
      <c r="P59" s="62">
        <v>1.2662209595518299</v>
      </c>
      <c r="Q59" s="62">
        <v>0</v>
      </c>
      <c r="R59" s="62">
        <v>0</v>
      </c>
      <c r="S59" s="62">
        <v>2.65194864385006E-3</v>
      </c>
      <c r="T59" s="62">
        <v>0.12888965597875399</v>
      </c>
      <c r="U59" s="62">
        <v>0.79324291985578799</v>
      </c>
      <c r="V59" s="62">
        <v>4.5578150276396603E-3</v>
      </c>
      <c r="W59" s="62">
        <v>0.39837795618199101</v>
      </c>
      <c r="X59" s="62">
        <v>0</v>
      </c>
      <c r="Y59" s="62">
        <v>0</v>
      </c>
      <c r="Z59" s="62">
        <v>0</v>
      </c>
      <c r="AA59" s="62">
        <v>2.5939412552398502</v>
      </c>
      <c r="AB59" s="62">
        <v>4.8189217757917797</v>
      </c>
      <c r="AC59" s="62">
        <v>3.0509098774741399</v>
      </c>
      <c r="AD59" s="62">
        <v>0</v>
      </c>
      <c r="AE59" s="62">
        <v>0</v>
      </c>
      <c r="AF59" s="62">
        <v>6.3897665340652702E-3</v>
      </c>
      <c r="AG59" s="59">
        <v>0.62110916987033005</v>
      </c>
      <c r="AH59" s="59">
        <v>2.54838371999048</v>
      </c>
      <c r="AI59" s="59">
        <v>2.19637540867238E-2</v>
      </c>
      <c r="AJ59" s="62">
        <v>1.91975220804082</v>
      </c>
      <c r="AK59" s="62">
        <v>0</v>
      </c>
      <c r="AL59" s="62">
        <v>0</v>
      </c>
      <c r="AM59" s="62">
        <v>0</v>
      </c>
      <c r="AN59" s="62">
        <v>8.1685084959965604</v>
      </c>
      <c r="AO59" s="62">
        <v>0.52658904998923395</v>
      </c>
      <c r="AP59" s="62">
        <v>9.4520119881096001E-2</v>
      </c>
      <c r="AQ59" s="59">
        <v>2.9879725327769799</v>
      </c>
      <c r="AR59" s="62">
        <v>2.4958130079580201</v>
      </c>
      <c r="AS59" s="62">
        <v>9.2570260460568501E-2</v>
      </c>
      <c r="AT59" s="62">
        <v>0.515726022930447</v>
      </c>
      <c r="AU59" s="62">
        <v>2.15106629049731E-2</v>
      </c>
      <c r="AV59" s="62">
        <v>1.8801495611902299</v>
      </c>
      <c r="AW59" s="62">
        <v>6.25795177878257E-3</v>
      </c>
      <c r="AX59" s="62">
        <v>25</v>
      </c>
      <c r="AY59" s="62">
        <v>3.0115390308884669</v>
      </c>
      <c r="AZ59" s="62">
        <v>51.572602293044703</v>
      </c>
      <c r="BA59" s="61">
        <v>48.427397706955297</v>
      </c>
      <c r="BB59" s="60">
        <v>8.7062573786766961</v>
      </c>
      <c r="BC59" s="60">
        <v>1.2515168268095047</v>
      </c>
      <c r="BD59" s="59">
        <v>1.9942304845557715</v>
      </c>
      <c r="BE59" s="43"/>
      <c r="BG59" s="66" t="s">
        <v>319</v>
      </c>
      <c r="BH59" s="66" t="s">
        <v>137</v>
      </c>
      <c r="BI59" s="66" t="s">
        <v>322</v>
      </c>
      <c r="BJ59" s="66" t="s">
        <v>321</v>
      </c>
      <c r="BK59" s="66"/>
      <c r="BL59" s="70" t="s">
        <v>320</v>
      </c>
      <c r="BM59" s="70" t="s">
        <v>319</v>
      </c>
      <c r="BN59" s="64" t="s">
        <v>318</v>
      </c>
    </row>
    <row r="60" spans="1:66">
      <c r="A60" s="45">
        <v>104</v>
      </c>
      <c r="B60" s="46" t="s">
        <v>317</v>
      </c>
      <c r="C60" s="62">
        <v>37.880000000000003</v>
      </c>
      <c r="D60" s="62">
        <v>0</v>
      </c>
      <c r="E60" s="62">
        <v>0</v>
      </c>
      <c r="F60" s="62">
        <v>0</v>
      </c>
      <c r="G60" s="59">
        <v>9.08</v>
      </c>
      <c r="H60" s="62">
        <v>26.6</v>
      </c>
      <c r="I60" s="62">
        <v>0.17949999999999999</v>
      </c>
      <c r="J60" s="62">
        <v>22.43</v>
      </c>
      <c r="K60" s="62">
        <v>0</v>
      </c>
      <c r="L60" s="62">
        <v>0</v>
      </c>
      <c r="M60" s="62">
        <v>0</v>
      </c>
      <c r="N60" s="62">
        <v>96.169499999999999</v>
      </c>
      <c r="O60" s="62">
        <v>12.5</v>
      </c>
      <c r="P60" s="62">
        <v>1.2608951090384699</v>
      </c>
      <c r="Q60" s="62">
        <v>0</v>
      </c>
      <c r="R60" s="62">
        <v>0</v>
      </c>
      <c r="S60" s="62">
        <v>0</v>
      </c>
      <c r="T60" s="62">
        <v>0.126384241499685</v>
      </c>
      <c r="U60" s="62">
        <v>0.78265065534732803</v>
      </c>
      <c r="V60" s="62">
        <v>4.4536080427943301E-3</v>
      </c>
      <c r="W60" s="62">
        <v>0.39998288080403199</v>
      </c>
      <c r="X60" s="62">
        <v>0</v>
      </c>
      <c r="Y60" s="62">
        <v>0</v>
      </c>
      <c r="Z60" s="62">
        <v>0</v>
      </c>
      <c r="AA60" s="62">
        <v>2.5743664947323102</v>
      </c>
      <c r="AB60" s="62">
        <v>4.8555635048768799</v>
      </c>
      <c r="AC60" s="62">
        <v>3.0611781374624698</v>
      </c>
      <c r="AD60" s="62">
        <v>0</v>
      </c>
      <c r="AE60" s="62">
        <v>0</v>
      </c>
      <c r="AF60" s="62">
        <v>0</v>
      </c>
      <c r="AG60" s="59">
        <v>0.61366671061741795</v>
      </c>
      <c r="AH60" s="59">
        <v>2.5334733061149701</v>
      </c>
      <c r="AI60" s="59">
        <v>2.16247766776183E-2</v>
      </c>
      <c r="AJ60" s="62">
        <v>1.9421422786075699</v>
      </c>
      <c r="AK60" s="62">
        <v>0</v>
      </c>
      <c r="AL60" s="62">
        <v>0</v>
      </c>
      <c r="AM60" s="62">
        <v>0</v>
      </c>
      <c r="AN60" s="62">
        <v>8.1720852094800502</v>
      </c>
      <c r="AO60" s="62">
        <v>0.537766279625153</v>
      </c>
      <c r="AP60" s="62">
        <v>7.59004309922654E-2</v>
      </c>
      <c r="AQ60" s="59">
        <v>2.99671680751575</v>
      </c>
      <c r="AR60" s="62">
        <v>2.4801242191415298</v>
      </c>
      <c r="AS60" s="62">
        <v>7.4302143501114595E-2</v>
      </c>
      <c r="AT60" s="62">
        <v>0.52644216582697001</v>
      </c>
      <c r="AU60" s="62">
        <v>2.1169408906830701E-2</v>
      </c>
      <c r="AV60" s="62">
        <v>1.9012452551078001</v>
      </c>
      <c r="AW60" s="62">
        <v>0</v>
      </c>
      <c r="AX60" s="62">
        <v>25</v>
      </c>
      <c r="AY60" s="62">
        <v>3.0065663849685</v>
      </c>
      <c r="AZ60" s="62">
        <v>52.644216582696998</v>
      </c>
      <c r="BA60" s="61">
        <v>47.355783417303002</v>
      </c>
      <c r="BB60" s="60">
        <v>8.5039560226425976</v>
      </c>
      <c r="BC60" s="60">
        <v>1.2421011381314635</v>
      </c>
      <c r="BD60" s="59">
        <v>1.9967168075157453</v>
      </c>
      <c r="BE60" s="43"/>
      <c r="BG60" s="67">
        <v>1</v>
      </c>
      <c r="BH60" s="67">
        <v>2</v>
      </c>
      <c r="BI60" s="67">
        <v>2</v>
      </c>
      <c r="BJ60" s="66">
        <v>1</v>
      </c>
      <c r="BK60" s="66"/>
      <c r="BL60" s="65">
        <v>4</v>
      </c>
      <c r="BM60" s="65">
        <v>1</v>
      </c>
      <c r="BN60" s="68">
        <v>4</v>
      </c>
    </row>
    <row r="61" spans="1:66">
      <c r="A61" s="45">
        <v>105</v>
      </c>
      <c r="B61" s="46" t="s">
        <v>316</v>
      </c>
      <c r="C61" s="62">
        <v>38.159999999999997</v>
      </c>
      <c r="D61" s="62">
        <v>0</v>
      </c>
      <c r="E61" s="62">
        <v>0</v>
      </c>
      <c r="F61" s="62">
        <v>7.8700000000000006E-2</v>
      </c>
      <c r="G61" s="59">
        <v>9.01</v>
      </c>
      <c r="H61" s="62">
        <v>26.69</v>
      </c>
      <c r="I61" s="62">
        <v>0.21079999999999999</v>
      </c>
      <c r="J61" s="62">
        <v>22.55</v>
      </c>
      <c r="K61" s="62">
        <v>0</v>
      </c>
      <c r="L61" s="62">
        <v>0</v>
      </c>
      <c r="M61" s="62">
        <v>0</v>
      </c>
      <c r="N61" s="62">
        <v>96.6995</v>
      </c>
      <c r="O61" s="62">
        <v>12.5</v>
      </c>
      <c r="P61" s="62">
        <v>1.2702153474368501</v>
      </c>
      <c r="Q61" s="62">
        <v>0</v>
      </c>
      <c r="R61" s="62">
        <v>0</v>
      </c>
      <c r="S61" s="62">
        <v>1.97080602711048E-3</v>
      </c>
      <c r="T61" s="62">
        <v>0.125409913646714</v>
      </c>
      <c r="U61" s="62">
        <v>0.78529872147444302</v>
      </c>
      <c r="V61" s="62">
        <v>5.2301981917607003E-3</v>
      </c>
      <c r="W61" s="62">
        <v>0.40212278030008503</v>
      </c>
      <c r="X61" s="62">
        <v>0</v>
      </c>
      <c r="Y61" s="62">
        <v>0</v>
      </c>
      <c r="Z61" s="62">
        <v>0</v>
      </c>
      <c r="AA61" s="62">
        <v>2.5902477670769701</v>
      </c>
      <c r="AB61" s="62">
        <v>4.8257931765755204</v>
      </c>
      <c r="AC61" s="62">
        <v>3.06489827822113</v>
      </c>
      <c r="AD61" s="62">
        <v>0</v>
      </c>
      <c r="AE61" s="62">
        <v>0</v>
      </c>
      <c r="AF61" s="62">
        <v>4.7553511389918299E-3</v>
      </c>
      <c r="AG61" s="59">
        <v>0.60520230555123899</v>
      </c>
      <c r="AH61" s="59">
        <v>2.52645947444323</v>
      </c>
      <c r="AI61" s="59">
        <v>2.5239854745936399E-2</v>
      </c>
      <c r="AJ61" s="62">
        <v>1.9405613693177299</v>
      </c>
      <c r="AK61" s="62">
        <v>0</v>
      </c>
      <c r="AL61" s="62">
        <v>0</v>
      </c>
      <c r="AM61" s="62">
        <v>0</v>
      </c>
      <c r="AN61" s="62">
        <v>8.1671166334182601</v>
      </c>
      <c r="AO61" s="62">
        <v>0.52223947943206295</v>
      </c>
      <c r="AP61" s="62">
        <v>8.2962826119176394E-2</v>
      </c>
      <c r="AQ61" s="59">
        <v>3.0021839195293598</v>
      </c>
      <c r="AR61" s="62">
        <v>2.4747627226044</v>
      </c>
      <c r="AS61" s="62">
        <v>8.1265229669632497E-2</v>
      </c>
      <c r="AT61" s="62">
        <v>0.51155334532156405</v>
      </c>
      <c r="AU61" s="62">
        <v>2.4723393460707899E-2</v>
      </c>
      <c r="AV61" s="62">
        <v>1.9008533429066801</v>
      </c>
      <c r="AW61" s="62">
        <v>4.6580465076586303E-3</v>
      </c>
      <c r="AX61" s="62">
        <v>25</v>
      </c>
      <c r="AY61" s="62">
        <v>2.9863160679259639</v>
      </c>
      <c r="AZ61" s="62">
        <v>51.155334532156402</v>
      </c>
      <c r="BA61" s="61">
        <v>48.844665467843598</v>
      </c>
      <c r="BB61" s="60">
        <v>8.7607768175658602</v>
      </c>
      <c r="BC61" s="60">
        <v>1.2331627325351378</v>
      </c>
      <c r="BD61" s="59">
        <v>2.0068419660370203</v>
      </c>
      <c r="BE61" s="43"/>
      <c r="BG61" s="67">
        <v>0.95</v>
      </c>
      <c r="BH61" s="67">
        <v>2.0499999999999998</v>
      </c>
      <c r="BI61" s="67">
        <v>2</v>
      </c>
      <c r="BJ61" s="66">
        <v>1.0249999999999999</v>
      </c>
      <c r="BK61" s="66"/>
      <c r="BL61" s="65">
        <v>4.05</v>
      </c>
      <c r="BM61" s="65">
        <v>0.95</v>
      </c>
      <c r="BN61" s="68">
        <v>4.2631578947368425</v>
      </c>
    </row>
    <row r="62" spans="1:66">
      <c r="A62" s="45">
        <v>106</v>
      </c>
      <c r="B62" s="46" t="s">
        <v>315</v>
      </c>
      <c r="C62" s="62">
        <v>37.79</v>
      </c>
      <c r="D62" s="62">
        <v>0</v>
      </c>
      <c r="E62" s="62">
        <v>0</v>
      </c>
      <c r="F62" s="62">
        <v>0.1236</v>
      </c>
      <c r="G62" s="59">
        <v>9.73</v>
      </c>
      <c r="H62" s="62">
        <v>26.21</v>
      </c>
      <c r="I62" s="62">
        <v>0.26950000000000002</v>
      </c>
      <c r="J62" s="62">
        <v>22.12</v>
      </c>
      <c r="K62" s="62">
        <v>0</v>
      </c>
      <c r="L62" s="62">
        <v>0</v>
      </c>
      <c r="M62" s="62">
        <v>0</v>
      </c>
      <c r="N62" s="62">
        <v>96.243099999999998</v>
      </c>
      <c r="O62" s="62">
        <v>12.5</v>
      </c>
      <c r="P62" s="62">
        <v>1.2578993181247</v>
      </c>
      <c r="Q62" s="62">
        <v>0</v>
      </c>
      <c r="R62" s="62">
        <v>0</v>
      </c>
      <c r="S62" s="62">
        <v>3.0951921848901501E-3</v>
      </c>
      <c r="T62" s="62">
        <v>0.13543157156298899</v>
      </c>
      <c r="U62" s="62">
        <v>0.77117570212983</v>
      </c>
      <c r="V62" s="62">
        <v>6.6866148609084899E-3</v>
      </c>
      <c r="W62" s="62">
        <v>0.39445480710589298</v>
      </c>
      <c r="X62" s="62">
        <v>0</v>
      </c>
      <c r="Y62" s="62">
        <v>0</v>
      </c>
      <c r="Z62" s="62">
        <v>0</v>
      </c>
      <c r="AA62" s="62">
        <v>2.5687432059692101</v>
      </c>
      <c r="AB62" s="62">
        <v>4.8661929191492002</v>
      </c>
      <c r="AC62" s="62">
        <v>3.0605903774305201</v>
      </c>
      <c r="AD62" s="62">
        <v>0</v>
      </c>
      <c r="AE62" s="62">
        <v>0</v>
      </c>
      <c r="AF62" s="62">
        <v>7.5309011467592103E-3</v>
      </c>
      <c r="AG62" s="59">
        <v>0.65903615456906495</v>
      </c>
      <c r="AH62" s="59">
        <v>2.5017931607494002</v>
      </c>
      <c r="AI62" s="59">
        <v>3.25383578892307E-2</v>
      </c>
      <c r="AJ62" s="62">
        <v>1.91949318926306</v>
      </c>
      <c r="AK62" s="62">
        <v>0</v>
      </c>
      <c r="AL62" s="62">
        <v>0</v>
      </c>
      <c r="AM62" s="62">
        <v>0</v>
      </c>
      <c r="AN62" s="62">
        <v>8.1809821410480303</v>
      </c>
      <c r="AO62" s="62">
        <v>0.56556919077508305</v>
      </c>
      <c r="AP62" s="62">
        <v>9.3466963793982297E-2</v>
      </c>
      <c r="AQ62" s="59">
        <v>2.99288307898781</v>
      </c>
      <c r="AR62" s="62">
        <v>2.4464477419616002</v>
      </c>
      <c r="AS62" s="62">
        <v>9.1399259582795003E-2</v>
      </c>
      <c r="AT62" s="62">
        <v>0.55305749947781302</v>
      </c>
      <c r="AU62" s="62">
        <v>3.1818534575177401E-2</v>
      </c>
      <c r="AV62" s="62">
        <v>1.87702958512232</v>
      </c>
      <c r="AW62" s="62">
        <v>7.3643002924775602E-3</v>
      </c>
      <c r="AX62" s="62">
        <v>25</v>
      </c>
      <c r="AY62" s="62">
        <v>2.9995052414394134</v>
      </c>
      <c r="AZ62" s="62">
        <v>55.305749947781301</v>
      </c>
      <c r="BA62" s="61">
        <v>44.694250052218699</v>
      </c>
      <c r="BB62" s="60">
        <v>8.0402040030925956</v>
      </c>
      <c r="BC62" s="60">
        <v>1.2230725895723231</v>
      </c>
      <c r="BD62" s="59">
        <v>2.0002473792802924</v>
      </c>
      <c r="BE62" s="43" t="s">
        <v>105</v>
      </c>
      <c r="BG62" s="67">
        <v>0.9</v>
      </c>
      <c r="BH62" s="67">
        <v>2.1</v>
      </c>
      <c r="BI62" s="67">
        <v>2</v>
      </c>
      <c r="BJ62" s="66">
        <v>1.05</v>
      </c>
      <c r="BK62" s="66"/>
      <c r="BL62" s="65">
        <v>4.0999999999999996</v>
      </c>
      <c r="BM62" s="65">
        <v>0.9</v>
      </c>
      <c r="BN62" s="68">
        <v>4.5555555555555554</v>
      </c>
    </row>
    <row r="63" spans="1:66">
      <c r="A63" s="45">
        <v>107</v>
      </c>
      <c r="B63" s="46" t="s">
        <v>314</v>
      </c>
      <c r="C63" s="62">
        <v>37.93</v>
      </c>
      <c r="D63" s="62">
        <v>3.6200000000000003E-2</v>
      </c>
      <c r="E63" s="62">
        <v>0</v>
      </c>
      <c r="F63" s="62">
        <v>7.8100000000000003E-2</v>
      </c>
      <c r="G63" s="59">
        <v>9.02</v>
      </c>
      <c r="H63" s="62">
        <v>26.93</v>
      </c>
      <c r="I63" s="62">
        <v>0.27839999999999998</v>
      </c>
      <c r="J63" s="62">
        <v>22.29</v>
      </c>
      <c r="K63" s="62">
        <v>0</v>
      </c>
      <c r="L63" s="62">
        <v>0</v>
      </c>
      <c r="M63" s="62">
        <v>0</v>
      </c>
      <c r="N63" s="62">
        <v>96.562700000000007</v>
      </c>
      <c r="O63" s="62">
        <v>12.5</v>
      </c>
      <c r="P63" s="62">
        <v>1.26255943732389</v>
      </c>
      <c r="Q63" s="62">
        <v>5.8406936291585502E-4</v>
      </c>
      <c r="R63" s="62">
        <v>0</v>
      </c>
      <c r="S63" s="62">
        <v>1.95578082232946E-3</v>
      </c>
      <c r="T63" s="62">
        <v>0.125549103339996</v>
      </c>
      <c r="U63" s="62">
        <v>0.79236023114675003</v>
      </c>
      <c r="V63" s="62">
        <v>6.9074344240331103E-3</v>
      </c>
      <c r="W63" s="62">
        <v>0.39748633139196898</v>
      </c>
      <c r="X63" s="62">
        <v>0</v>
      </c>
      <c r="Y63" s="62">
        <v>0</v>
      </c>
      <c r="Z63" s="62">
        <v>0</v>
      </c>
      <c r="AA63" s="62">
        <v>2.5874023878118901</v>
      </c>
      <c r="AB63" s="62">
        <v>4.8311001253156398</v>
      </c>
      <c r="AC63" s="62">
        <v>3.0497755279369501</v>
      </c>
      <c r="AD63" s="62">
        <v>5.6433951447516298E-3</v>
      </c>
      <c r="AE63" s="62">
        <v>0</v>
      </c>
      <c r="AF63" s="62">
        <v>4.7242864879228899E-3</v>
      </c>
      <c r="AG63" s="59">
        <v>0.60654028887912104</v>
      </c>
      <c r="AH63" s="59">
        <v>2.5519810746588001</v>
      </c>
      <c r="AI63" s="59">
        <v>3.33705073115559E-2</v>
      </c>
      <c r="AJ63" s="62">
        <v>1.9202962653989999</v>
      </c>
      <c r="AK63" s="62">
        <v>0</v>
      </c>
      <c r="AL63" s="62">
        <v>0</v>
      </c>
      <c r="AM63" s="62">
        <v>0</v>
      </c>
      <c r="AN63" s="62">
        <v>8.1723313458180993</v>
      </c>
      <c r="AO63" s="62">
        <v>0.53853545568156502</v>
      </c>
      <c r="AP63" s="62">
        <v>6.8004833197556E-2</v>
      </c>
      <c r="AQ63" s="59">
        <v>2.9854643908901899</v>
      </c>
      <c r="AR63" s="62">
        <v>2.4981670142042698</v>
      </c>
      <c r="AS63" s="62">
        <v>6.6570803673891704E-2</v>
      </c>
      <c r="AT63" s="62">
        <v>0.52717926661859205</v>
      </c>
      <c r="AU63" s="62">
        <v>3.2666817728708102E-2</v>
      </c>
      <c r="AV63" s="62">
        <v>1.87980265032366</v>
      </c>
      <c r="AW63" s="62">
        <v>4.6246646524829198E-3</v>
      </c>
      <c r="AX63" s="62">
        <v>24.9944756080918</v>
      </c>
      <c r="AY63" s="62">
        <v>3.0253462808228617</v>
      </c>
      <c r="AZ63" s="62">
        <v>52.717926661859202</v>
      </c>
      <c r="BA63" s="61">
        <v>47.282073338140798</v>
      </c>
      <c r="BB63" s="60">
        <v>8.4927605644433193</v>
      </c>
      <c r="BC63" s="60">
        <v>1.2623123692299554</v>
      </c>
      <c r="BD63" s="59">
        <v>1.9790402717262598</v>
      </c>
      <c r="BE63" s="43"/>
      <c r="BG63" s="67">
        <v>0.85</v>
      </c>
      <c r="BH63" s="67">
        <v>2.15</v>
      </c>
      <c r="BI63" s="67">
        <v>2</v>
      </c>
      <c r="BJ63" s="66">
        <v>1.075</v>
      </c>
      <c r="BK63" s="66"/>
      <c r="BL63" s="65">
        <v>4.1500000000000004</v>
      </c>
      <c r="BM63" s="65">
        <v>0.85</v>
      </c>
      <c r="BN63" s="68">
        <v>4.882352941176471</v>
      </c>
    </row>
    <row r="64" spans="1:66">
      <c r="A64" s="58"/>
      <c r="B64" s="43"/>
      <c r="C64" s="62"/>
      <c r="D64" s="62"/>
      <c r="E64" s="62"/>
      <c r="F64" s="62"/>
      <c r="G64" s="59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59"/>
      <c r="AH64" s="59"/>
      <c r="AI64" s="59"/>
      <c r="AJ64" s="62"/>
      <c r="AK64" s="62"/>
      <c r="AL64" s="62"/>
      <c r="AM64" s="62"/>
      <c r="AN64" s="62"/>
      <c r="AO64" s="62"/>
      <c r="AP64" s="62"/>
      <c r="AQ64" s="59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0"/>
      <c r="BC64" s="60"/>
      <c r="BD64" s="59"/>
      <c r="BE64" s="43"/>
      <c r="BG64" s="67">
        <v>0.8</v>
      </c>
      <c r="BH64" s="67">
        <v>2.2000000000000002</v>
      </c>
      <c r="BI64" s="67">
        <v>2</v>
      </c>
      <c r="BJ64" s="66">
        <v>1.1000000000000001</v>
      </c>
      <c r="BK64" s="66"/>
      <c r="BL64" s="65">
        <v>4.2</v>
      </c>
      <c r="BM64" s="65">
        <v>0.8</v>
      </c>
      <c r="BN64" s="68">
        <v>5.25</v>
      </c>
    </row>
    <row r="65" spans="1:66">
      <c r="A65" s="45">
        <v>48</v>
      </c>
      <c r="B65" s="69" t="s">
        <v>313</v>
      </c>
      <c r="C65" s="62">
        <v>37.64</v>
      </c>
      <c r="D65" s="62">
        <v>0</v>
      </c>
      <c r="E65" s="62">
        <v>0</v>
      </c>
      <c r="F65" s="62">
        <v>0.17150000000000001</v>
      </c>
      <c r="G65" s="59">
        <v>12.04</v>
      </c>
      <c r="H65" s="62">
        <v>23.81</v>
      </c>
      <c r="I65" s="62">
        <v>0</v>
      </c>
      <c r="J65" s="62">
        <v>23.26</v>
      </c>
      <c r="K65" s="62">
        <v>0</v>
      </c>
      <c r="L65" s="62">
        <v>8.8800000000000004E-2</v>
      </c>
      <c r="M65" s="62">
        <v>0</v>
      </c>
      <c r="N65" s="62">
        <v>97.010300000000001</v>
      </c>
      <c r="O65" s="62">
        <v>12.5</v>
      </c>
      <c r="P65" s="62">
        <v>1.25290633326842</v>
      </c>
      <c r="Q65" s="62">
        <v>0</v>
      </c>
      <c r="R65" s="62">
        <v>0</v>
      </c>
      <c r="S65" s="62">
        <v>4.29470436657493E-3</v>
      </c>
      <c r="T65" s="62">
        <v>0.16758439071103701</v>
      </c>
      <c r="U65" s="62">
        <v>0.70056060540676302</v>
      </c>
      <c r="V65" s="62">
        <v>0</v>
      </c>
      <c r="W65" s="62">
        <v>0.41478385231840298</v>
      </c>
      <c r="X65" s="62">
        <v>0</v>
      </c>
      <c r="Y65" s="62">
        <v>1.25180793206405E-3</v>
      </c>
      <c r="Z65" s="62">
        <v>0</v>
      </c>
      <c r="AA65" s="62">
        <v>2.5413816940032699</v>
      </c>
      <c r="AB65" s="62">
        <v>4.9185842604813903</v>
      </c>
      <c r="AC65" s="62">
        <v>3.0812626853357599</v>
      </c>
      <c r="AD65" s="62">
        <v>0</v>
      </c>
      <c r="AE65" s="62">
        <v>0</v>
      </c>
      <c r="AF65" s="62">
        <v>1.05619326504281E-2</v>
      </c>
      <c r="AG65" s="59">
        <v>0.82427794645366903</v>
      </c>
      <c r="AH65" s="59">
        <v>2.2971775781780099</v>
      </c>
      <c r="AI65" s="59">
        <v>0</v>
      </c>
      <c r="AJ65" s="62">
        <v>2.0401493275151301</v>
      </c>
      <c r="AK65" s="62">
        <v>0</v>
      </c>
      <c r="AL65" s="62">
        <v>6.1571227917959701E-3</v>
      </c>
      <c r="AM65" s="62">
        <v>0</v>
      </c>
      <c r="AN65" s="62">
        <v>8.2595865929247996</v>
      </c>
      <c r="AO65" s="62">
        <v>0.81120810289001</v>
      </c>
      <c r="AP65" s="62">
        <v>1.3069843563659001E-2</v>
      </c>
      <c r="AQ65" s="59">
        <v>2.9844231554883698</v>
      </c>
      <c r="AR65" s="62">
        <v>2.2249806837991501</v>
      </c>
      <c r="AS65" s="62">
        <v>1.26590777072109E-2</v>
      </c>
      <c r="AT65" s="62">
        <v>0.78571303177318297</v>
      </c>
      <c r="AU65" s="62">
        <v>0</v>
      </c>
      <c r="AV65" s="62">
        <v>1.97603045097946</v>
      </c>
      <c r="AW65" s="62">
        <v>1.0229986725461999E-2</v>
      </c>
      <c r="AX65" s="62">
        <v>24.988072772945699</v>
      </c>
      <c r="AY65" s="62">
        <v>3.0106937155723332</v>
      </c>
      <c r="AZ65" s="62">
        <v>78.571303177318299</v>
      </c>
      <c r="BA65" s="61">
        <v>21.428696822681701</v>
      </c>
      <c r="BB65" s="60">
        <v>5.362861556434269</v>
      </c>
      <c r="BC65" s="60">
        <v>1.1188175186241998</v>
      </c>
      <c r="BD65" s="59">
        <v>1.9886895286866708</v>
      </c>
      <c r="BE65" s="43"/>
      <c r="BG65" s="67">
        <v>0.75</v>
      </c>
      <c r="BH65" s="67">
        <v>2.25</v>
      </c>
      <c r="BI65" s="67">
        <v>2</v>
      </c>
      <c r="BJ65" s="66">
        <v>1.125</v>
      </c>
      <c r="BK65" s="66"/>
      <c r="BL65" s="65">
        <v>4.25</v>
      </c>
      <c r="BM65" s="65">
        <v>0.75</v>
      </c>
      <c r="BN65" s="68">
        <v>5.666666666666667</v>
      </c>
    </row>
    <row r="66" spans="1:66">
      <c r="A66" s="45">
        <v>17</v>
      </c>
      <c r="B66" s="46" t="s">
        <v>312</v>
      </c>
      <c r="C66" s="62">
        <v>38.15</v>
      </c>
      <c r="D66" s="62">
        <v>0</v>
      </c>
      <c r="E66" s="62">
        <v>0</v>
      </c>
      <c r="F66" s="62">
        <v>0.17680000000000001</v>
      </c>
      <c r="G66" s="59">
        <v>10.050000000000001</v>
      </c>
      <c r="H66" s="62">
        <v>25.8</v>
      </c>
      <c r="I66" s="62">
        <v>9.1399999999999995E-2</v>
      </c>
      <c r="J66" s="62">
        <v>23.17</v>
      </c>
      <c r="K66" s="62">
        <v>0</v>
      </c>
      <c r="L66" s="62">
        <v>0.30399999999999999</v>
      </c>
      <c r="M66" s="62">
        <v>0</v>
      </c>
      <c r="N66" s="62">
        <v>97.742199999999997</v>
      </c>
      <c r="O66" s="62">
        <v>12.5</v>
      </c>
      <c r="P66" s="62">
        <v>1.26988248177977</v>
      </c>
      <c r="Q66" s="62">
        <v>0</v>
      </c>
      <c r="R66" s="62">
        <v>0</v>
      </c>
      <c r="S66" s="62">
        <v>4.4274270088072798E-3</v>
      </c>
      <c r="T66" s="62">
        <v>0.139885641748</v>
      </c>
      <c r="U66" s="62">
        <v>0.75911228977297296</v>
      </c>
      <c r="V66" s="62">
        <v>2.2677424797292599E-3</v>
      </c>
      <c r="W66" s="62">
        <v>0.413178927696363</v>
      </c>
      <c r="X66" s="62">
        <v>0</v>
      </c>
      <c r="Y66" s="62">
        <v>4.2854685962552897E-3</v>
      </c>
      <c r="Z66" s="62">
        <v>0</v>
      </c>
      <c r="AA66" s="62">
        <v>2.5930399790818899</v>
      </c>
      <c r="AB66" s="62">
        <v>4.8205967130617999</v>
      </c>
      <c r="AC66" s="62">
        <v>3.0607956588211498</v>
      </c>
      <c r="AD66" s="62">
        <v>0</v>
      </c>
      <c r="AE66" s="62">
        <v>0</v>
      </c>
      <c r="AF66" s="62">
        <v>1.06714200429887E-2</v>
      </c>
      <c r="AG66" s="59">
        <v>0.67433226481494801</v>
      </c>
      <c r="AH66" s="59">
        <v>2.4395828059496001</v>
      </c>
      <c r="AI66" s="59">
        <v>1.09318719438535E-2</v>
      </c>
      <c r="AJ66" s="62">
        <v>1.9917689807594801</v>
      </c>
      <c r="AK66" s="62">
        <v>0</v>
      </c>
      <c r="AL66" s="62">
        <v>2.0658515829037799E-2</v>
      </c>
      <c r="AM66" s="62">
        <v>0</v>
      </c>
      <c r="AN66" s="62">
        <v>8.2087415181610606</v>
      </c>
      <c r="AO66" s="62">
        <v>0.65231724425331505</v>
      </c>
      <c r="AP66" s="62">
        <v>2.20150205616335E-2</v>
      </c>
      <c r="AQ66" s="59">
        <v>2.9829621527727999</v>
      </c>
      <c r="AR66" s="62">
        <v>2.3775462297622698</v>
      </c>
      <c r="AS66" s="62">
        <v>2.14551967683985E-2</v>
      </c>
      <c r="AT66" s="62">
        <v>0.635729355404966</v>
      </c>
      <c r="AU66" s="62">
        <v>1.0653883467684099E-2</v>
      </c>
      <c r="AV66" s="62">
        <v>1.94111994034933</v>
      </c>
      <c r="AW66" s="62">
        <v>1.04000546435813E-2</v>
      </c>
      <c r="AX66" s="62">
        <v>24.9597336263381</v>
      </c>
      <c r="AY66" s="62">
        <v>3.0132755851672357</v>
      </c>
      <c r="AZ66" s="62">
        <v>63.572935540496601</v>
      </c>
      <c r="BA66" s="61">
        <v>36.427064459503399</v>
      </c>
      <c r="BB66" s="60">
        <v>6.8437538920570926</v>
      </c>
      <c r="BC66" s="60">
        <v>1.204901308950395</v>
      </c>
      <c r="BD66" s="59">
        <v>1.9732290205854126</v>
      </c>
      <c r="BE66" s="43"/>
      <c r="BG66" s="67">
        <v>0.7</v>
      </c>
      <c r="BH66" s="67">
        <v>2.2999999999999998</v>
      </c>
      <c r="BI66" s="67">
        <v>2</v>
      </c>
      <c r="BJ66" s="66">
        <v>1.1499999999999999</v>
      </c>
      <c r="BK66" s="66"/>
      <c r="BL66" s="65">
        <v>4.3</v>
      </c>
      <c r="BM66" s="65">
        <v>0.7</v>
      </c>
      <c r="BN66" s="68">
        <v>6.1428571428571432</v>
      </c>
    </row>
    <row r="67" spans="1:66">
      <c r="A67" s="45">
        <v>19</v>
      </c>
      <c r="B67" s="46" t="s">
        <v>311</v>
      </c>
      <c r="C67" s="62">
        <v>38.11</v>
      </c>
      <c r="D67" s="62">
        <v>0</v>
      </c>
      <c r="E67" s="62">
        <v>0</v>
      </c>
      <c r="F67" s="62">
        <v>0.1381</v>
      </c>
      <c r="G67" s="59">
        <v>9.7200000000000006</v>
      </c>
      <c r="H67" s="62">
        <v>26.02</v>
      </c>
      <c r="I67" s="62">
        <v>7.4399999999999994E-2</v>
      </c>
      <c r="J67" s="62">
        <v>22.95</v>
      </c>
      <c r="K67" s="62">
        <v>0</v>
      </c>
      <c r="L67" s="62">
        <v>0.21609999999999999</v>
      </c>
      <c r="M67" s="62">
        <v>0</v>
      </c>
      <c r="N67" s="62">
        <v>97.2286</v>
      </c>
      <c r="O67" s="62">
        <v>12.5</v>
      </c>
      <c r="P67" s="62">
        <v>1.26855101915143</v>
      </c>
      <c r="Q67" s="62">
        <v>0</v>
      </c>
      <c r="R67" s="62">
        <v>0</v>
      </c>
      <c r="S67" s="62">
        <v>3.4583013004314701E-3</v>
      </c>
      <c r="T67" s="62">
        <v>0.13529238186970699</v>
      </c>
      <c r="U67" s="62">
        <v>0.76558534030591996</v>
      </c>
      <c r="V67" s="62">
        <v>1.8459523029743601E-3</v>
      </c>
      <c r="W67" s="62">
        <v>0.40925577862026402</v>
      </c>
      <c r="X67" s="62">
        <v>0</v>
      </c>
      <c r="Y67" s="62">
        <v>3.0463479067459501E-3</v>
      </c>
      <c r="Z67" s="62">
        <v>0</v>
      </c>
      <c r="AA67" s="62">
        <v>2.5870351214574701</v>
      </c>
      <c r="AB67" s="62">
        <v>4.8317859685483597</v>
      </c>
      <c r="AC67" s="62">
        <v>3.06468350736179</v>
      </c>
      <c r="AD67" s="62">
        <v>0</v>
      </c>
      <c r="AE67" s="62">
        <v>0</v>
      </c>
      <c r="AF67" s="62">
        <v>8.3548858492186705E-3</v>
      </c>
      <c r="AG67" s="59">
        <v>0.653703832369538</v>
      </c>
      <c r="AH67" s="59">
        <v>2.4660963366776398</v>
      </c>
      <c r="AI67" s="59">
        <v>8.9192464361210703E-3</v>
      </c>
      <c r="AJ67" s="62">
        <v>1.9774363286847301</v>
      </c>
      <c r="AK67" s="62">
        <v>0</v>
      </c>
      <c r="AL67" s="62">
        <v>1.47193010711317E-2</v>
      </c>
      <c r="AM67" s="62">
        <v>0</v>
      </c>
      <c r="AN67" s="62">
        <v>8.1939134384501706</v>
      </c>
      <c r="AO67" s="62">
        <v>0.60597949515677696</v>
      </c>
      <c r="AP67" s="62">
        <v>4.7724337212760801E-2</v>
      </c>
      <c r="AQ67" s="59">
        <v>2.9921560977011801</v>
      </c>
      <c r="AR67" s="62">
        <v>2.4077348194628598</v>
      </c>
      <c r="AS67" s="62">
        <v>4.6594914697353801E-2</v>
      </c>
      <c r="AT67" s="62">
        <v>0.59163865931334003</v>
      </c>
      <c r="AU67" s="62">
        <v>8.7081675959789894E-3</v>
      </c>
      <c r="AV67" s="62">
        <v>1.9306392175495</v>
      </c>
      <c r="AW67" s="62">
        <v>8.1571629107167597E-3</v>
      </c>
      <c r="AX67" s="62">
        <v>24.971258078461901</v>
      </c>
      <c r="AY67" s="62">
        <v>2.9993734787761999</v>
      </c>
      <c r="AZ67" s="62">
        <v>59.163865931334001</v>
      </c>
      <c r="BA67" s="61">
        <v>40.836134068665999</v>
      </c>
      <c r="BB67" s="60">
        <v>7.4262846927633586</v>
      </c>
      <c r="BC67" s="60">
        <v>1.2123891110297653</v>
      </c>
      <c r="BD67" s="59">
        <v>1.9859422998428329</v>
      </c>
      <c r="BE67" s="43"/>
      <c r="BG67" s="67">
        <v>0.65</v>
      </c>
      <c r="BH67" s="67">
        <v>2.35</v>
      </c>
      <c r="BI67" s="67">
        <v>2</v>
      </c>
      <c r="BJ67" s="66">
        <v>1.175</v>
      </c>
      <c r="BK67" s="66"/>
      <c r="BL67" s="65">
        <v>4.3499999999999996</v>
      </c>
      <c r="BM67" s="65">
        <v>0.65</v>
      </c>
      <c r="BN67" s="68">
        <v>6.6923076923076916</v>
      </c>
    </row>
    <row r="68" spans="1:66">
      <c r="A68" s="45">
        <v>25</v>
      </c>
      <c r="B68" s="46" t="s">
        <v>310</v>
      </c>
      <c r="C68" s="62">
        <v>38.159999999999997</v>
      </c>
      <c r="D68" s="62">
        <v>0</v>
      </c>
      <c r="E68" s="62">
        <v>0</v>
      </c>
      <c r="F68" s="62">
        <v>0.13769999999999999</v>
      </c>
      <c r="G68" s="59">
        <v>9.42</v>
      </c>
      <c r="H68" s="62">
        <v>26.36</v>
      </c>
      <c r="I68" s="62">
        <v>8.0399999999999999E-2</v>
      </c>
      <c r="J68" s="62">
        <v>23.2</v>
      </c>
      <c r="K68" s="62">
        <v>0</v>
      </c>
      <c r="L68" s="62">
        <v>0.22570000000000001</v>
      </c>
      <c r="M68" s="62">
        <v>0</v>
      </c>
      <c r="N68" s="62">
        <v>97.583799999999997</v>
      </c>
      <c r="O68" s="62">
        <v>12.5</v>
      </c>
      <c r="P68" s="62">
        <v>1.2702153474368501</v>
      </c>
      <c r="Q68" s="62">
        <v>0</v>
      </c>
      <c r="R68" s="62">
        <v>0</v>
      </c>
      <c r="S68" s="62">
        <v>3.4482844972441298E-3</v>
      </c>
      <c r="T68" s="62">
        <v>0.13111669107126001</v>
      </c>
      <c r="U68" s="62">
        <v>0.77558914567502102</v>
      </c>
      <c r="V68" s="62">
        <v>1.99481942418198E-3</v>
      </c>
      <c r="W68" s="62">
        <v>0.41371390257037599</v>
      </c>
      <c r="X68" s="62">
        <v>0</v>
      </c>
      <c r="Y68" s="62">
        <v>3.1816784939961099E-3</v>
      </c>
      <c r="Z68" s="62">
        <v>0</v>
      </c>
      <c r="AA68" s="62">
        <v>2.5992598691689301</v>
      </c>
      <c r="AB68" s="62">
        <v>4.8090612825091101</v>
      </c>
      <c r="AC68" s="62">
        <v>3.0542717239037098</v>
      </c>
      <c r="AD68" s="62">
        <v>0</v>
      </c>
      <c r="AE68" s="62">
        <v>0</v>
      </c>
      <c r="AF68" s="62">
        <v>8.2915057333865696E-3</v>
      </c>
      <c r="AG68" s="59">
        <v>0.63054820252150301</v>
      </c>
      <c r="AH68" s="59">
        <v>2.4865704877333799</v>
      </c>
      <c r="AI68" s="59">
        <v>9.5932088584306605E-3</v>
      </c>
      <c r="AJ68" s="62">
        <v>1.98957551088694</v>
      </c>
      <c r="AK68" s="62">
        <v>0</v>
      </c>
      <c r="AL68" s="62">
        <v>1.5300886858868599E-2</v>
      </c>
      <c r="AM68" s="62">
        <v>0</v>
      </c>
      <c r="AN68" s="62">
        <v>8.1941515264962206</v>
      </c>
      <c r="AO68" s="62">
        <v>0.606723520300673</v>
      </c>
      <c r="AP68" s="62">
        <v>2.382468222083E-2</v>
      </c>
      <c r="AQ68" s="59">
        <v>2.9819040705093798</v>
      </c>
      <c r="AR68" s="62">
        <v>2.4276538989477299</v>
      </c>
      <c r="AS68" s="62">
        <v>2.32601822348944E-2</v>
      </c>
      <c r="AT68" s="62">
        <v>0.59234786502426795</v>
      </c>
      <c r="AU68" s="62">
        <v>9.3659081869897198E-3</v>
      </c>
      <c r="AV68" s="62">
        <v>1.9424346786397999</v>
      </c>
      <c r="AW68" s="62">
        <v>8.0950475046262394E-3</v>
      </c>
      <c r="AX68" s="62">
        <v>24.970123302095399</v>
      </c>
      <c r="AY68" s="62">
        <v>3.0200017639719978</v>
      </c>
      <c r="AZ68" s="62">
        <v>59.234786502426793</v>
      </c>
      <c r="BA68" s="61">
        <v>40.765213497573207</v>
      </c>
      <c r="BB68" s="60">
        <v>7.4326505217150372</v>
      </c>
      <c r="BC68" s="60">
        <v>1.2291540275497777</v>
      </c>
      <c r="BD68" s="59">
        <v>1.9750607690616839</v>
      </c>
      <c r="BE68" s="43"/>
      <c r="BG68" s="67">
        <v>0.6</v>
      </c>
      <c r="BH68" s="67">
        <v>2.4</v>
      </c>
      <c r="BI68" s="67">
        <v>2</v>
      </c>
      <c r="BJ68" s="66">
        <v>1.2</v>
      </c>
      <c r="BK68" s="66"/>
      <c r="BL68" s="65">
        <v>4.4000000000000004</v>
      </c>
      <c r="BM68" s="65">
        <v>0.6</v>
      </c>
      <c r="BN68" s="68">
        <v>7.3333333333333339</v>
      </c>
    </row>
    <row r="69" spans="1:66">
      <c r="A69" s="45">
        <v>36</v>
      </c>
      <c r="B69" s="46" t="s">
        <v>309</v>
      </c>
      <c r="C69" s="62">
        <v>38.61</v>
      </c>
      <c r="D69" s="62">
        <v>0</v>
      </c>
      <c r="E69" s="62">
        <v>0</v>
      </c>
      <c r="F69" s="62">
        <v>0.1036</v>
      </c>
      <c r="G69" s="59">
        <v>9.27</v>
      </c>
      <c r="H69" s="62">
        <v>26.47</v>
      </c>
      <c r="I69" s="62">
        <v>0.05</v>
      </c>
      <c r="J69" s="62">
        <v>23.65</v>
      </c>
      <c r="K69" s="62">
        <v>9.6500000000000002E-2</v>
      </c>
      <c r="L69" s="62">
        <v>0</v>
      </c>
      <c r="M69" s="62">
        <v>0</v>
      </c>
      <c r="N69" s="62">
        <v>98.250100000000003</v>
      </c>
      <c r="O69" s="62">
        <v>12.5</v>
      </c>
      <c r="P69" s="62">
        <v>1.28519430200568</v>
      </c>
      <c r="Q69" s="62">
        <v>0</v>
      </c>
      <c r="R69" s="62">
        <v>0</v>
      </c>
      <c r="S69" s="62">
        <v>2.5943520255228099E-3</v>
      </c>
      <c r="T69" s="62">
        <v>0.12902884567203601</v>
      </c>
      <c r="U69" s="62">
        <v>0.77882567094149502</v>
      </c>
      <c r="V69" s="62">
        <v>1.2405593433967501E-3</v>
      </c>
      <c r="W69" s="62">
        <v>0.42173852568057701</v>
      </c>
      <c r="X69" s="62">
        <v>1.90472806799386E-3</v>
      </c>
      <c r="Y69" s="62">
        <v>0</v>
      </c>
      <c r="Z69" s="62">
        <v>0</v>
      </c>
      <c r="AA69" s="62">
        <v>2.6205269837367</v>
      </c>
      <c r="AB69" s="62">
        <v>4.7700329275662696</v>
      </c>
      <c r="AC69" s="62">
        <v>3.0652095694438302</v>
      </c>
      <c r="AD69" s="62">
        <v>0</v>
      </c>
      <c r="AE69" s="62">
        <v>0</v>
      </c>
      <c r="AF69" s="62">
        <v>6.1875722937210402E-3</v>
      </c>
      <c r="AG69" s="59">
        <v>0.61547184246147701</v>
      </c>
      <c r="AH69" s="59">
        <v>2.4766827301498799</v>
      </c>
      <c r="AI69" s="59">
        <v>5.9175089166024998E-3</v>
      </c>
      <c r="AJ69" s="62">
        <v>2.0117066543196098</v>
      </c>
      <c r="AK69" s="62">
        <v>6.0570770682602604E-3</v>
      </c>
      <c r="AL69" s="62">
        <v>0</v>
      </c>
      <c r="AM69" s="62">
        <v>0</v>
      </c>
      <c r="AN69" s="62">
        <v>8.1872329546533802</v>
      </c>
      <c r="AO69" s="62">
        <v>0.58510298329180099</v>
      </c>
      <c r="AP69" s="62">
        <v>3.0368859169676101E-2</v>
      </c>
      <c r="AQ69" s="59">
        <v>2.9951116196850398</v>
      </c>
      <c r="AR69" s="62">
        <v>2.42004373772432</v>
      </c>
      <c r="AS69" s="62">
        <v>2.9674356977875301E-2</v>
      </c>
      <c r="AT69" s="62">
        <v>0.57172232575524395</v>
      </c>
      <c r="AU69" s="62">
        <v>5.7821820381834003E-3</v>
      </c>
      <c r="AV69" s="62">
        <v>1.96570115003381</v>
      </c>
      <c r="AW69" s="62">
        <v>6.0460693648192402E-3</v>
      </c>
      <c r="AX69" s="62">
        <v>24.982244324737898</v>
      </c>
      <c r="AY69" s="62">
        <v>2.991766063479564</v>
      </c>
      <c r="AZ69" s="62">
        <v>57.172232575524397</v>
      </c>
      <c r="BA69" s="61">
        <v>42.827767424475603</v>
      </c>
      <c r="BB69" s="60">
        <v>7.7331271276380393</v>
      </c>
      <c r="BC69" s="60">
        <v>1.2093218595248905</v>
      </c>
      <c r="BD69" s="59">
        <v>2.0011576890498688</v>
      </c>
      <c r="BE69" s="43"/>
      <c r="BG69" s="67">
        <v>0.55000000000000004</v>
      </c>
      <c r="BH69" s="67">
        <v>2.4500000000000002</v>
      </c>
      <c r="BI69" s="67">
        <v>2</v>
      </c>
      <c r="BJ69" s="66">
        <v>1.2250000000000001</v>
      </c>
      <c r="BK69" s="66"/>
      <c r="BL69" s="65">
        <v>4.45</v>
      </c>
      <c r="BM69" s="65">
        <v>0.55000000000000004</v>
      </c>
      <c r="BN69" s="68">
        <v>8.0909090909090899</v>
      </c>
    </row>
    <row r="70" spans="1:66">
      <c r="A70" s="45">
        <v>18</v>
      </c>
      <c r="B70" s="46" t="s">
        <v>308</v>
      </c>
      <c r="C70" s="62">
        <v>38.18</v>
      </c>
      <c r="D70" s="62">
        <v>0</v>
      </c>
      <c r="E70" s="62">
        <v>0</v>
      </c>
      <c r="F70" s="62">
        <v>0.1762</v>
      </c>
      <c r="G70" s="59">
        <v>8.7200000000000006</v>
      </c>
      <c r="H70" s="62">
        <v>26.84</v>
      </c>
      <c r="I70" s="62">
        <v>0.1056</v>
      </c>
      <c r="J70" s="62">
        <v>23.46</v>
      </c>
      <c r="K70" s="62">
        <v>0</v>
      </c>
      <c r="L70" s="62">
        <v>0.28260000000000002</v>
      </c>
      <c r="M70" s="62">
        <v>0</v>
      </c>
      <c r="N70" s="62">
        <v>97.764399999999995</v>
      </c>
      <c r="O70" s="62">
        <v>12.5</v>
      </c>
      <c r="P70" s="62">
        <v>1.2708810787510201</v>
      </c>
      <c r="Q70" s="62">
        <v>0</v>
      </c>
      <c r="R70" s="62">
        <v>0</v>
      </c>
      <c r="S70" s="62">
        <v>4.4124018040262499E-3</v>
      </c>
      <c r="T70" s="62">
        <v>0.121373412541548</v>
      </c>
      <c r="U70" s="62">
        <v>0.78971216501963504</v>
      </c>
      <c r="V70" s="62">
        <v>2.62006133325394E-3</v>
      </c>
      <c r="W70" s="62">
        <v>0.41835035147849198</v>
      </c>
      <c r="X70" s="62">
        <v>0</v>
      </c>
      <c r="Y70" s="62">
        <v>3.9837941621767899E-3</v>
      </c>
      <c r="Z70" s="62">
        <v>0</v>
      </c>
      <c r="AA70" s="62">
        <v>2.61133326509015</v>
      </c>
      <c r="AB70" s="62">
        <v>4.7868267781471596</v>
      </c>
      <c r="AC70" s="62">
        <v>3.04174378980297</v>
      </c>
      <c r="AD70" s="62">
        <v>0</v>
      </c>
      <c r="AE70" s="62">
        <v>0</v>
      </c>
      <c r="AF70" s="62">
        <v>1.0560701555728901E-2</v>
      </c>
      <c r="AG70" s="59">
        <v>0.58099350130898497</v>
      </c>
      <c r="AH70" s="59">
        <v>2.5201435590296999</v>
      </c>
      <c r="AI70" s="59">
        <v>1.25417797504079E-2</v>
      </c>
      <c r="AJ70" s="62">
        <v>2.0025706651045199</v>
      </c>
      <c r="AK70" s="62">
        <v>0</v>
      </c>
      <c r="AL70" s="62">
        <v>1.9069732574134201E-2</v>
      </c>
      <c r="AM70" s="62">
        <v>0</v>
      </c>
      <c r="AN70" s="62">
        <v>8.1876237291264502</v>
      </c>
      <c r="AO70" s="62">
        <v>0.58632415352015599</v>
      </c>
      <c r="AP70" s="62">
        <v>0</v>
      </c>
      <c r="AQ70" s="59">
        <v>2.97204062173238</v>
      </c>
      <c r="AR70" s="62">
        <v>2.4623931361814901</v>
      </c>
      <c r="AS70" s="62">
        <v>0</v>
      </c>
      <c r="AT70" s="62">
        <v>0.572888225368131</v>
      </c>
      <c r="AU70" s="62">
        <v>1.2254378232641101E-2</v>
      </c>
      <c r="AV70" s="62">
        <v>1.95668069892428</v>
      </c>
      <c r="AW70" s="62">
        <v>1.03186974928127E-2</v>
      </c>
      <c r="AX70" s="62">
        <v>24.973151515863499</v>
      </c>
      <c r="AY70" s="62">
        <v>3.0352813615496212</v>
      </c>
      <c r="AZ70" s="62">
        <v>57.2888225368131</v>
      </c>
      <c r="BA70" s="61">
        <v>42.7111774631869</v>
      </c>
      <c r="BB70" s="60">
        <v>7.7350659642042636</v>
      </c>
      <c r="BC70" s="60">
        <v>1.2506218029987595</v>
      </c>
      <c r="BD70" s="59">
        <v>1.9689350771569212</v>
      </c>
      <c r="BE70" s="43"/>
      <c r="BG70" s="67">
        <v>0.5</v>
      </c>
      <c r="BH70" s="67">
        <v>2.5</v>
      </c>
      <c r="BI70" s="67">
        <v>2</v>
      </c>
      <c r="BJ70" s="66">
        <v>1.25</v>
      </c>
      <c r="BK70" s="66"/>
      <c r="BL70" s="65">
        <v>4.5</v>
      </c>
      <c r="BM70" s="65">
        <v>0.5</v>
      </c>
      <c r="BN70" s="68">
        <v>9</v>
      </c>
    </row>
    <row r="71" spans="1:66">
      <c r="A71" s="45">
        <v>24</v>
      </c>
      <c r="B71" s="46" t="s">
        <v>307</v>
      </c>
      <c r="C71" s="62">
        <v>38.340000000000003</v>
      </c>
      <c r="D71" s="62">
        <v>0</v>
      </c>
      <c r="E71" s="62">
        <v>0</v>
      </c>
      <c r="F71" s="62">
        <v>0.1079</v>
      </c>
      <c r="G71" s="59">
        <v>8.8800000000000008</v>
      </c>
      <c r="H71" s="62">
        <v>26.66</v>
      </c>
      <c r="I71" s="62">
        <v>5.5500000000000001E-2</v>
      </c>
      <c r="J71" s="62">
        <v>23.6</v>
      </c>
      <c r="K71" s="62">
        <v>0</v>
      </c>
      <c r="L71" s="62">
        <v>0.14249999999999999</v>
      </c>
      <c r="M71" s="62">
        <v>0</v>
      </c>
      <c r="N71" s="62">
        <v>97.785899999999998</v>
      </c>
      <c r="O71" s="62">
        <v>12.5</v>
      </c>
      <c r="P71" s="62">
        <v>1.2762069292643801</v>
      </c>
      <c r="Q71" s="62">
        <v>0</v>
      </c>
      <c r="R71" s="62">
        <v>0</v>
      </c>
      <c r="S71" s="62">
        <v>2.7020326597867899E-3</v>
      </c>
      <c r="T71" s="62">
        <v>0.12360044763405401</v>
      </c>
      <c r="U71" s="62">
        <v>0.78441603276540495</v>
      </c>
      <c r="V71" s="62">
        <v>1.37702087117039E-3</v>
      </c>
      <c r="W71" s="62">
        <v>0.42084690089055499</v>
      </c>
      <c r="X71" s="62">
        <v>0</v>
      </c>
      <c r="Y71" s="62">
        <v>2.0088134044946699E-3</v>
      </c>
      <c r="Z71" s="62">
        <v>0</v>
      </c>
      <c r="AA71" s="62">
        <v>2.61115817748985</v>
      </c>
      <c r="AB71" s="62">
        <v>4.78714775219649</v>
      </c>
      <c r="AC71" s="62">
        <v>3.0546955663827902</v>
      </c>
      <c r="AD71" s="62">
        <v>0</v>
      </c>
      <c r="AE71" s="62">
        <v>0</v>
      </c>
      <c r="AF71" s="62">
        <v>6.4675147868299204E-3</v>
      </c>
      <c r="AG71" s="59">
        <v>0.59169360506183899</v>
      </c>
      <c r="AH71" s="59">
        <v>2.5034102986932001</v>
      </c>
      <c r="AI71" s="59">
        <v>6.5920023681509997E-3</v>
      </c>
      <c r="AJ71" s="62">
        <v>2.0146562956170802</v>
      </c>
      <c r="AK71" s="62">
        <v>0</v>
      </c>
      <c r="AL71" s="62">
        <v>9.6164865739088098E-3</v>
      </c>
      <c r="AM71" s="62">
        <v>0</v>
      </c>
      <c r="AN71" s="62">
        <v>8.1871317694837895</v>
      </c>
      <c r="AO71" s="62">
        <v>0.58478677963683601</v>
      </c>
      <c r="AP71" s="62">
        <v>6.90682542500298E-3</v>
      </c>
      <c r="AQ71" s="59">
        <v>2.9848749499976699</v>
      </c>
      <c r="AR71" s="62">
        <v>2.44619030857596</v>
      </c>
      <c r="AS71" s="62">
        <v>6.7489573828500597E-3</v>
      </c>
      <c r="AT71" s="62">
        <v>0.57142041545395394</v>
      </c>
      <c r="AU71" s="62">
        <v>6.4413301788757002E-3</v>
      </c>
      <c r="AV71" s="62">
        <v>1.96860766611954</v>
      </c>
      <c r="AW71" s="62">
        <v>6.3196879873721199E-3</v>
      </c>
      <c r="AX71" s="62">
        <v>24.9812066313924</v>
      </c>
      <c r="AY71" s="62">
        <v>3.0176107240299137</v>
      </c>
      <c r="AZ71" s="62">
        <v>57.142041545395394</v>
      </c>
      <c r="BA71" s="61">
        <v>42.857958454604606</v>
      </c>
      <c r="BB71" s="60">
        <v>7.7490900613683813</v>
      </c>
      <c r="BC71" s="60">
        <v>1.2343288093683151</v>
      </c>
      <c r="BD71" s="59">
        <v>1.9817979536812658</v>
      </c>
      <c r="BE71" s="43"/>
      <c r="BG71" s="67">
        <v>0.45</v>
      </c>
      <c r="BH71" s="67">
        <v>2.5499999999999998</v>
      </c>
      <c r="BI71" s="67">
        <v>2</v>
      </c>
      <c r="BJ71" s="66">
        <v>1.2749999999999999</v>
      </c>
      <c r="BK71" s="66"/>
      <c r="BL71" s="65">
        <v>4.55</v>
      </c>
      <c r="BM71" s="65">
        <v>0.45</v>
      </c>
      <c r="BN71" s="68">
        <v>10.111111111111111</v>
      </c>
    </row>
    <row r="72" spans="1:66">
      <c r="A72" s="45">
        <v>20</v>
      </c>
      <c r="B72" s="46" t="s">
        <v>306</v>
      </c>
      <c r="C72" s="62">
        <v>38.17</v>
      </c>
      <c r="D72" s="62">
        <v>0</v>
      </c>
      <c r="E72" s="62">
        <v>0</v>
      </c>
      <c r="F72" s="62">
        <v>0.1482</v>
      </c>
      <c r="G72" s="59">
        <v>8.93</v>
      </c>
      <c r="H72" s="62">
        <v>26.66</v>
      </c>
      <c r="I72" s="62">
        <v>6.6900000000000001E-2</v>
      </c>
      <c r="J72" s="62">
        <v>23.34</v>
      </c>
      <c r="K72" s="62">
        <v>0</v>
      </c>
      <c r="L72" s="62">
        <v>0.19650000000000001</v>
      </c>
      <c r="M72" s="62">
        <v>0</v>
      </c>
      <c r="N72" s="62">
        <v>97.511600000000001</v>
      </c>
      <c r="O72" s="62">
        <v>12.5</v>
      </c>
      <c r="P72" s="62">
        <v>1.2705482130939401</v>
      </c>
      <c r="Q72" s="62">
        <v>0</v>
      </c>
      <c r="R72" s="62">
        <v>0</v>
      </c>
      <c r="S72" s="62">
        <v>3.7112255809119798E-3</v>
      </c>
      <c r="T72" s="62">
        <v>0.124296396100462</v>
      </c>
      <c r="U72" s="62">
        <v>0.78441603276540495</v>
      </c>
      <c r="V72" s="62">
        <v>1.65986840146485E-3</v>
      </c>
      <c r="W72" s="62">
        <v>0.416210451982439</v>
      </c>
      <c r="X72" s="62">
        <v>0</v>
      </c>
      <c r="Y72" s="62">
        <v>2.7700479577768599E-3</v>
      </c>
      <c r="Z72" s="62">
        <v>0</v>
      </c>
      <c r="AA72" s="62">
        <v>2.6036122358823999</v>
      </c>
      <c r="AB72" s="62">
        <v>4.80102214443757</v>
      </c>
      <c r="AC72" s="62">
        <v>3.0499650533197902</v>
      </c>
      <c r="AD72" s="62">
        <v>0</v>
      </c>
      <c r="AE72" s="62">
        <v>0</v>
      </c>
      <c r="AF72" s="62">
        <v>8.9088380984808004E-3</v>
      </c>
      <c r="AG72" s="59">
        <v>0.59674975015209997</v>
      </c>
      <c r="AH72" s="59">
        <v>2.51066582917238</v>
      </c>
      <c r="AI72" s="59">
        <v>7.9690649522849502E-3</v>
      </c>
      <c r="AJ72" s="62">
        <v>1.9982355967140599</v>
      </c>
      <c r="AK72" s="62">
        <v>0</v>
      </c>
      <c r="AL72" s="62">
        <v>1.32990615864408E-2</v>
      </c>
      <c r="AM72" s="62">
        <v>0</v>
      </c>
      <c r="AN72" s="62">
        <v>8.18579319399554</v>
      </c>
      <c r="AO72" s="62">
        <v>0.58060373123605302</v>
      </c>
      <c r="AP72" s="62">
        <v>1.6146018916046698E-2</v>
      </c>
      <c r="AQ72" s="59">
        <v>2.9807399048947398</v>
      </c>
      <c r="AR72" s="62">
        <v>2.4536811714364002</v>
      </c>
      <c r="AS72" s="62">
        <v>1.57795522397416E-2</v>
      </c>
      <c r="AT72" s="62">
        <v>0.56742575090896596</v>
      </c>
      <c r="AU72" s="62">
        <v>7.7881908457012499E-3</v>
      </c>
      <c r="AV72" s="62">
        <v>1.95288158335572</v>
      </c>
      <c r="AW72" s="62">
        <v>8.7066339325705296E-3</v>
      </c>
      <c r="AX72" s="62">
        <v>24.9740055752277</v>
      </c>
      <c r="AY72" s="62">
        <v>3.0211069223453659</v>
      </c>
      <c r="AZ72" s="62">
        <v>56.742575090896594</v>
      </c>
      <c r="BA72" s="61">
        <v>43.257424909103406</v>
      </c>
      <c r="BB72" s="60">
        <v>7.8074188398762043</v>
      </c>
      <c r="BC72" s="60">
        <v>1.2414591857280506</v>
      </c>
      <c r="BD72" s="59">
        <v>1.9764493264411629</v>
      </c>
      <c r="BE72" s="43"/>
      <c r="BG72" s="67">
        <v>0.39999999999999902</v>
      </c>
      <c r="BH72" s="67">
        <v>2.6</v>
      </c>
      <c r="BI72" s="67">
        <v>2</v>
      </c>
      <c r="BJ72" s="66">
        <v>1.3</v>
      </c>
      <c r="BK72" s="66"/>
      <c r="BL72" s="65">
        <v>4.5999999999999996</v>
      </c>
      <c r="BM72" s="65">
        <v>0.39999999999999902</v>
      </c>
      <c r="BN72" s="68">
        <v>11.500000000000027</v>
      </c>
    </row>
    <row r="73" spans="1:66">
      <c r="A73" s="45">
        <v>18</v>
      </c>
      <c r="B73" s="46" t="s">
        <v>305</v>
      </c>
      <c r="C73" s="62">
        <v>38.28</v>
      </c>
      <c r="D73" s="62">
        <v>0</v>
      </c>
      <c r="E73" s="62">
        <v>0</v>
      </c>
      <c r="F73" s="62">
        <v>0.1227</v>
      </c>
      <c r="G73" s="59">
        <v>8.9499999999999993</v>
      </c>
      <c r="H73" s="62">
        <v>26.53</v>
      </c>
      <c r="I73" s="62">
        <v>0.10249999999999999</v>
      </c>
      <c r="J73" s="62">
        <v>23.27</v>
      </c>
      <c r="K73" s="62">
        <v>0</v>
      </c>
      <c r="L73" s="62">
        <v>0.24990000000000001</v>
      </c>
      <c r="M73" s="62">
        <v>0</v>
      </c>
      <c r="N73" s="62">
        <v>97.505099999999999</v>
      </c>
      <c r="O73" s="62">
        <v>12.5</v>
      </c>
      <c r="P73" s="62">
        <v>1.27420973532187</v>
      </c>
      <c r="Q73" s="62">
        <v>0</v>
      </c>
      <c r="R73" s="62">
        <v>0</v>
      </c>
      <c r="S73" s="62">
        <v>3.07265437771862E-3</v>
      </c>
      <c r="T73" s="62">
        <v>0.124574775487025</v>
      </c>
      <c r="U73" s="62">
        <v>0.78059104835957205</v>
      </c>
      <c r="V73" s="62">
        <v>2.5431466539633401E-3</v>
      </c>
      <c r="W73" s="62">
        <v>0.414962177276407</v>
      </c>
      <c r="X73" s="62">
        <v>0</v>
      </c>
      <c r="Y73" s="62">
        <v>3.52282434935591E-3</v>
      </c>
      <c r="Z73" s="62">
        <v>0</v>
      </c>
      <c r="AA73" s="62">
        <v>2.60347636182592</v>
      </c>
      <c r="AB73" s="62">
        <v>4.8012727072479704</v>
      </c>
      <c r="AC73" s="62">
        <v>3.0589142127552802</v>
      </c>
      <c r="AD73" s="62">
        <v>0</v>
      </c>
      <c r="AE73" s="62">
        <v>0</v>
      </c>
      <c r="AF73" s="62">
        <v>7.3763258012732097E-3</v>
      </c>
      <c r="AG73" s="59">
        <v>0.59811746955739498</v>
      </c>
      <c r="AH73" s="59">
        <v>2.4985536640072601</v>
      </c>
      <c r="AI73" s="59">
        <v>1.22103406202032E-2</v>
      </c>
      <c r="AJ73" s="62">
        <v>1.99234657629741</v>
      </c>
      <c r="AK73" s="62">
        <v>0</v>
      </c>
      <c r="AL73" s="62">
        <v>1.69140404009911E-2</v>
      </c>
      <c r="AM73" s="62">
        <v>0</v>
      </c>
      <c r="AN73" s="62">
        <v>8.1844326294398098</v>
      </c>
      <c r="AO73" s="62">
        <v>0.57635196699941804</v>
      </c>
      <c r="AP73" s="62">
        <v>2.17655025579769E-2</v>
      </c>
      <c r="AQ73" s="59">
        <v>2.9899829114626399</v>
      </c>
      <c r="AR73" s="62">
        <v>2.4422498439487099</v>
      </c>
      <c r="AS73" s="62">
        <v>2.1275026424859601E-2</v>
      </c>
      <c r="AT73" s="62">
        <v>0.56336412611058795</v>
      </c>
      <c r="AU73" s="62">
        <v>1.19351859052826E-2</v>
      </c>
      <c r="AV73" s="62">
        <v>1.9474499127828</v>
      </c>
      <c r="AW73" s="62">
        <v>7.2101035077155604E-3</v>
      </c>
      <c r="AX73" s="62">
        <v>24.9669342202852</v>
      </c>
      <c r="AY73" s="62">
        <v>3.0056139700592981</v>
      </c>
      <c r="AZ73" s="62">
        <v>56.336412611058797</v>
      </c>
      <c r="BA73" s="61">
        <v>43.663587388941203</v>
      </c>
      <c r="BB73" s="60">
        <v>7.8508903284222225</v>
      </c>
      <c r="BC73" s="60">
        <v>1.2330484230904819</v>
      </c>
      <c r="BD73" s="59">
        <v>1.9806601251129421</v>
      </c>
      <c r="BE73" s="43"/>
      <c r="BG73" s="67">
        <v>0.34999999999999898</v>
      </c>
      <c r="BH73" s="67">
        <v>2.65</v>
      </c>
      <c r="BI73" s="67">
        <v>2</v>
      </c>
      <c r="BJ73" s="66">
        <v>1.325</v>
      </c>
      <c r="BK73" s="66"/>
      <c r="BL73" s="65">
        <v>4.6500000000000004</v>
      </c>
      <c r="BM73" s="65">
        <v>0.34999999999999898</v>
      </c>
      <c r="BN73" s="68">
        <v>13.285714285714326</v>
      </c>
    </row>
    <row r="74" spans="1:66">
      <c r="A74" s="45">
        <v>46</v>
      </c>
      <c r="B74" s="46" t="s">
        <v>304</v>
      </c>
      <c r="C74" s="62">
        <v>37.979999999999997</v>
      </c>
      <c r="D74" s="62">
        <v>0</v>
      </c>
      <c r="E74" s="62">
        <v>0</v>
      </c>
      <c r="F74" s="62">
        <v>0.32250000000000001</v>
      </c>
      <c r="G74" s="59">
        <v>8.94</v>
      </c>
      <c r="H74" s="62">
        <v>26.55</v>
      </c>
      <c r="I74" s="62">
        <v>8.2100000000000006E-2</v>
      </c>
      <c r="J74" s="62">
        <v>22.81</v>
      </c>
      <c r="K74" s="62">
        <v>0</v>
      </c>
      <c r="L74" s="62">
        <v>0.33310000000000001</v>
      </c>
      <c r="M74" s="62">
        <v>0</v>
      </c>
      <c r="N74" s="62">
        <v>97.017700000000005</v>
      </c>
      <c r="O74" s="62">
        <v>12.5</v>
      </c>
      <c r="P74" s="62">
        <v>1.26422376560932</v>
      </c>
      <c r="Q74" s="62">
        <v>0</v>
      </c>
      <c r="R74" s="62">
        <v>0</v>
      </c>
      <c r="S74" s="62">
        <v>8.0760475697983398E-3</v>
      </c>
      <c r="T74" s="62">
        <v>0.124435585793743</v>
      </c>
      <c r="U74" s="62">
        <v>0.78117950749893095</v>
      </c>
      <c r="V74" s="62">
        <v>2.0369984418574598E-3</v>
      </c>
      <c r="W74" s="62">
        <v>0.40675922920820201</v>
      </c>
      <c r="X74" s="62">
        <v>0</v>
      </c>
      <c r="Y74" s="62">
        <v>4.6956894388573596E-3</v>
      </c>
      <c r="Z74" s="62">
        <v>0</v>
      </c>
      <c r="AA74" s="62">
        <v>2.5914068235607099</v>
      </c>
      <c r="AB74" s="62">
        <v>4.8236347478719903</v>
      </c>
      <c r="AC74" s="62">
        <v>3.04907684243934</v>
      </c>
      <c r="AD74" s="62">
        <v>0</v>
      </c>
      <c r="AE74" s="62">
        <v>0</v>
      </c>
      <c r="AF74" s="62">
        <v>1.94779518415732E-2</v>
      </c>
      <c r="AG74" s="59">
        <v>0.60023181550650495</v>
      </c>
      <c r="AH74" s="59">
        <v>2.5120830777982501</v>
      </c>
      <c r="AI74" s="59">
        <v>9.8257364655047596E-3</v>
      </c>
      <c r="AJ74" s="62">
        <v>1.9620579520263099</v>
      </c>
      <c r="AK74" s="62">
        <v>0</v>
      </c>
      <c r="AL74" s="62">
        <v>2.2650290742487901E-2</v>
      </c>
      <c r="AM74" s="62">
        <v>0</v>
      </c>
      <c r="AN74" s="62">
        <v>8.1754036668199603</v>
      </c>
      <c r="AO74" s="62">
        <v>0.54813645881238704</v>
      </c>
      <c r="AP74" s="62">
        <v>5.2095356694118598E-2</v>
      </c>
      <c r="AQ74" s="59">
        <v>2.9836587566327299</v>
      </c>
      <c r="AR74" s="62">
        <v>2.4581862182473802</v>
      </c>
      <c r="AS74" s="62">
        <v>5.0977648387490498E-2</v>
      </c>
      <c r="AT74" s="62">
        <v>0.53637616553370604</v>
      </c>
      <c r="AU74" s="62">
        <v>9.6149248315482803E-3</v>
      </c>
      <c r="AV74" s="62">
        <v>1.9199619071917899</v>
      </c>
      <c r="AW74" s="62">
        <v>1.9060051476723901E-2</v>
      </c>
      <c r="AX74" s="62">
        <v>24.955671344602798</v>
      </c>
      <c r="AY74" s="62">
        <v>2.9945623837810862</v>
      </c>
      <c r="AZ74" s="62">
        <v>53.637616553370606</v>
      </c>
      <c r="BA74" s="61">
        <v>46.362383446629394</v>
      </c>
      <c r="BB74" s="60">
        <v>8.2754249421981019</v>
      </c>
      <c r="BC74" s="60">
        <v>1.2411606156562156</v>
      </c>
      <c r="BD74" s="59">
        <v>1.9805544804108286</v>
      </c>
      <c r="BE74" s="43"/>
      <c r="BG74" s="67">
        <v>0.29999999999999899</v>
      </c>
      <c r="BH74" s="67">
        <v>2.7</v>
      </c>
      <c r="BI74" s="67">
        <v>2</v>
      </c>
      <c r="BJ74" s="66">
        <v>1.35</v>
      </c>
      <c r="BK74" s="66"/>
      <c r="BL74" s="65">
        <v>4.7</v>
      </c>
      <c r="BM74" s="65">
        <v>0.29999999999999899</v>
      </c>
      <c r="BN74" s="68">
        <v>15.666666666666719</v>
      </c>
    </row>
    <row r="75" spans="1:66">
      <c r="A75" s="45">
        <v>23</v>
      </c>
      <c r="B75" s="46" t="s">
        <v>303</v>
      </c>
      <c r="C75" s="62">
        <v>38.35</v>
      </c>
      <c r="D75" s="62">
        <v>0</v>
      </c>
      <c r="E75" s="62">
        <v>0</v>
      </c>
      <c r="F75" s="62">
        <v>0.1198</v>
      </c>
      <c r="G75" s="59">
        <v>8.6199999999999992</v>
      </c>
      <c r="H75" s="62">
        <v>26.96</v>
      </c>
      <c r="I75" s="62">
        <v>0</v>
      </c>
      <c r="J75" s="62">
        <v>23.38</v>
      </c>
      <c r="K75" s="62">
        <v>0</v>
      </c>
      <c r="L75" s="62">
        <v>0.2349</v>
      </c>
      <c r="M75" s="62">
        <v>0</v>
      </c>
      <c r="N75" s="62">
        <v>97.664699999999996</v>
      </c>
      <c r="O75" s="62">
        <v>12.5</v>
      </c>
      <c r="P75" s="62">
        <v>1.2765397949214701</v>
      </c>
      <c r="Q75" s="62">
        <v>0</v>
      </c>
      <c r="R75" s="62">
        <v>0</v>
      </c>
      <c r="S75" s="62">
        <v>3.0000325546103599E-3</v>
      </c>
      <c r="T75" s="62">
        <v>0.11998151560873201</v>
      </c>
      <c r="U75" s="62">
        <v>0.79324291985578799</v>
      </c>
      <c r="V75" s="62">
        <v>0</v>
      </c>
      <c r="W75" s="62">
        <v>0.41692375181445601</v>
      </c>
      <c r="X75" s="62">
        <v>0</v>
      </c>
      <c r="Y75" s="62">
        <v>3.3113703067775202E-3</v>
      </c>
      <c r="Z75" s="62">
        <v>0</v>
      </c>
      <c r="AA75" s="62">
        <v>2.6129993850618298</v>
      </c>
      <c r="AB75" s="62">
        <v>4.7837745662937499</v>
      </c>
      <c r="AC75" s="62">
        <v>3.0533393019035802</v>
      </c>
      <c r="AD75" s="62">
        <v>0</v>
      </c>
      <c r="AE75" s="62">
        <v>0</v>
      </c>
      <c r="AF75" s="62">
        <v>7.1757397163991496E-3</v>
      </c>
      <c r="AG75" s="59">
        <v>0.573964522794429</v>
      </c>
      <c r="AH75" s="59">
        <v>2.5297968699324702</v>
      </c>
      <c r="AI75" s="59">
        <v>0</v>
      </c>
      <c r="AJ75" s="62">
        <v>1.99446924001376</v>
      </c>
      <c r="AK75" s="62">
        <v>0</v>
      </c>
      <c r="AL75" s="62">
        <v>1.5840849053142599E-2</v>
      </c>
      <c r="AM75" s="62">
        <v>0</v>
      </c>
      <c r="AN75" s="62">
        <v>8.1745865234137902</v>
      </c>
      <c r="AO75" s="62">
        <v>0.545582885668082</v>
      </c>
      <c r="AP75" s="62">
        <v>2.8381637126346899E-2</v>
      </c>
      <c r="AQ75" s="59">
        <v>2.9881284325837401</v>
      </c>
      <c r="AR75" s="62">
        <v>2.4757674166751702</v>
      </c>
      <c r="AS75" s="62">
        <v>2.7775483978357302E-2</v>
      </c>
      <c r="AT75" s="62">
        <v>0.53393074656966699</v>
      </c>
      <c r="AU75" s="62">
        <v>0</v>
      </c>
      <c r="AV75" s="62">
        <v>1.9518729020005301</v>
      </c>
      <c r="AW75" s="62">
        <v>7.0224857938404796E-3</v>
      </c>
      <c r="AX75" s="62">
        <v>24.968994935202598</v>
      </c>
      <c r="AY75" s="62">
        <v>3.0096981632448374</v>
      </c>
      <c r="AZ75" s="62">
        <v>53.393074656966697</v>
      </c>
      <c r="BA75" s="61">
        <v>46.606925343033303</v>
      </c>
      <c r="BB75" s="60">
        <v>8.3445574754379077</v>
      </c>
      <c r="BC75" s="60">
        <v>1.2506096709951673</v>
      </c>
      <c r="BD75" s="59">
        <v>1.9796483859788874</v>
      </c>
      <c r="BE75" s="43"/>
      <c r="BG75" s="67">
        <v>0.249999999999999</v>
      </c>
      <c r="BH75" s="67">
        <v>2.75</v>
      </c>
      <c r="BI75" s="67">
        <v>2</v>
      </c>
      <c r="BJ75" s="66">
        <v>1.375</v>
      </c>
      <c r="BK75" s="66"/>
      <c r="BL75" s="65">
        <v>4.75</v>
      </c>
      <c r="BM75" s="65">
        <v>0.249999999999999</v>
      </c>
      <c r="BN75" s="68">
        <v>19.000000000000075</v>
      </c>
    </row>
    <row r="76" spans="1:66">
      <c r="A76" s="45">
        <v>39</v>
      </c>
      <c r="B76" s="46" t="s">
        <v>302</v>
      </c>
      <c r="C76" s="62">
        <v>38.24</v>
      </c>
      <c r="D76" s="62">
        <v>0</v>
      </c>
      <c r="E76" s="62">
        <v>0</v>
      </c>
      <c r="F76" s="62">
        <v>0.105</v>
      </c>
      <c r="G76" s="59">
        <v>8.7100000000000009</v>
      </c>
      <c r="H76" s="62">
        <v>26.91</v>
      </c>
      <c r="I76" s="62">
        <v>6.9500000000000006E-2</v>
      </c>
      <c r="J76" s="62">
        <v>23.11</v>
      </c>
      <c r="K76" s="62">
        <v>0</v>
      </c>
      <c r="L76" s="62">
        <v>0.18459999999999999</v>
      </c>
      <c r="M76" s="62">
        <v>0</v>
      </c>
      <c r="N76" s="62">
        <v>97.329099999999997</v>
      </c>
      <c r="O76" s="62">
        <v>12.5</v>
      </c>
      <c r="P76" s="62">
        <v>1.2728782726935299</v>
      </c>
      <c r="Q76" s="62">
        <v>0</v>
      </c>
      <c r="R76" s="62">
        <v>0</v>
      </c>
      <c r="S76" s="62">
        <v>2.6294108366785298E-3</v>
      </c>
      <c r="T76" s="62">
        <v>0.121234222848267</v>
      </c>
      <c r="U76" s="62">
        <v>0.79177177200739102</v>
      </c>
      <c r="V76" s="62">
        <v>1.7243774873214801E-3</v>
      </c>
      <c r="W76" s="62">
        <v>0.41210897794833601</v>
      </c>
      <c r="X76" s="62">
        <v>0</v>
      </c>
      <c r="Y76" s="62">
        <v>2.6022944173313398E-3</v>
      </c>
      <c r="Z76" s="62">
        <v>0</v>
      </c>
      <c r="AA76" s="62">
        <v>2.6049493282388601</v>
      </c>
      <c r="AB76" s="62">
        <v>4.7985578316223698</v>
      </c>
      <c r="AC76" s="62">
        <v>3.0539900020677502</v>
      </c>
      <c r="AD76" s="62">
        <v>0</v>
      </c>
      <c r="AE76" s="62">
        <v>0</v>
      </c>
      <c r="AF76" s="62">
        <v>6.3086899814482397E-3</v>
      </c>
      <c r="AG76" s="59">
        <v>0.58174942950920105</v>
      </c>
      <c r="AH76" s="59">
        <v>2.5329084249490599</v>
      </c>
      <c r="AI76" s="59">
        <v>8.2745250964598102E-3</v>
      </c>
      <c r="AJ76" s="62">
        <v>1.97752876361588</v>
      </c>
      <c r="AK76" s="62">
        <v>0</v>
      </c>
      <c r="AL76" s="62">
        <v>1.24872602564725E-2</v>
      </c>
      <c r="AM76" s="62">
        <v>0</v>
      </c>
      <c r="AN76" s="62">
        <v>8.1732470954762704</v>
      </c>
      <c r="AO76" s="62">
        <v>0.54139717336334003</v>
      </c>
      <c r="AP76" s="62">
        <v>4.0352256145861597E-2</v>
      </c>
      <c r="AQ76" s="59">
        <v>2.98925503305346</v>
      </c>
      <c r="AR76" s="62">
        <v>2.47921874413999</v>
      </c>
      <c r="AS76" s="62">
        <v>3.9496915411448397E-2</v>
      </c>
      <c r="AT76" s="62">
        <v>0.52992125850495098</v>
      </c>
      <c r="AU76" s="62">
        <v>8.0991312263539398E-3</v>
      </c>
      <c r="AV76" s="62">
        <v>1.93561138237007</v>
      </c>
      <c r="AW76" s="62">
        <v>6.1749656240687803E-3</v>
      </c>
      <c r="AX76" s="62">
        <v>24.975554860660701</v>
      </c>
      <c r="AY76" s="62">
        <v>3.0091400026449411</v>
      </c>
      <c r="AZ76" s="62">
        <v>52.9921258504951</v>
      </c>
      <c r="BA76" s="61">
        <v>47.0078741495049</v>
      </c>
      <c r="BB76" s="60">
        <v>8.4209231117422139</v>
      </c>
      <c r="BC76" s="60">
        <v>1.2501056157198112</v>
      </c>
      <c r="BD76" s="59">
        <v>1.9832074290078723</v>
      </c>
      <c r="BE76" s="43"/>
      <c r="BG76" s="67">
        <v>0.19999999999999901</v>
      </c>
      <c r="BH76" s="67">
        <v>2.8</v>
      </c>
      <c r="BI76" s="67">
        <v>2</v>
      </c>
      <c r="BJ76" s="66">
        <v>1.4</v>
      </c>
      <c r="BK76" s="66"/>
      <c r="BL76" s="65">
        <v>4.8</v>
      </c>
      <c r="BM76" s="65">
        <v>0.19999999999999901</v>
      </c>
      <c r="BN76" s="68">
        <v>24.000000000000117</v>
      </c>
    </row>
    <row r="77" spans="1:66">
      <c r="A77" s="45">
        <v>56</v>
      </c>
      <c r="B77" s="46" t="s">
        <v>301</v>
      </c>
      <c r="C77" s="62">
        <v>38.119999999999997</v>
      </c>
      <c r="D77" s="62">
        <v>0</v>
      </c>
      <c r="E77" s="62">
        <v>0</v>
      </c>
      <c r="F77" s="62">
        <v>0.17380000000000001</v>
      </c>
      <c r="G77" s="59">
        <v>8.19</v>
      </c>
      <c r="H77" s="62">
        <v>27.34</v>
      </c>
      <c r="I77" s="62">
        <v>8.7900000000000006E-2</v>
      </c>
      <c r="J77" s="62">
        <v>23.03</v>
      </c>
      <c r="K77" s="62">
        <v>0</v>
      </c>
      <c r="L77" s="62">
        <v>0.1346</v>
      </c>
      <c r="M77" s="62">
        <v>0</v>
      </c>
      <c r="N77" s="62">
        <v>97.076300000000003</v>
      </c>
      <c r="O77" s="62">
        <v>12.5</v>
      </c>
      <c r="P77" s="62">
        <v>1.26888388480851</v>
      </c>
      <c r="Q77" s="62">
        <v>0</v>
      </c>
      <c r="R77" s="62">
        <v>0</v>
      </c>
      <c r="S77" s="62">
        <v>4.3523009849021702E-3</v>
      </c>
      <c r="T77" s="62">
        <v>0.113996358797624</v>
      </c>
      <c r="U77" s="62">
        <v>0.80442364350360696</v>
      </c>
      <c r="V77" s="62">
        <v>2.1809033256914899E-3</v>
      </c>
      <c r="W77" s="62">
        <v>0.41068237828429999</v>
      </c>
      <c r="X77" s="62">
        <v>0</v>
      </c>
      <c r="Y77" s="62">
        <v>1.8974476087367199E-3</v>
      </c>
      <c r="Z77" s="62">
        <v>0</v>
      </c>
      <c r="AA77" s="62">
        <v>2.60641691731337</v>
      </c>
      <c r="AB77" s="62">
        <v>4.7958559188929302</v>
      </c>
      <c r="AC77" s="62">
        <v>3.0426921446733801</v>
      </c>
      <c r="AD77" s="62">
        <v>0</v>
      </c>
      <c r="AE77" s="62">
        <v>0</v>
      </c>
      <c r="AF77" s="62">
        <v>1.04365042196233E-2</v>
      </c>
      <c r="AG77" s="59">
        <v>0.54671011207182596</v>
      </c>
      <c r="AH77" s="59">
        <v>2.5719332613294599</v>
      </c>
      <c r="AI77" s="59">
        <v>1.0459298123050799E-2</v>
      </c>
      <c r="AJ77" s="62">
        <v>1.9695735146797899</v>
      </c>
      <c r="AK77" s="62">
        <v>0</v>
      </c>
      <c r="AL77" s="62">
        <v>9.0998853451492202E-3</v>
      </c>
      <c r="AM77" s="62">
        <v>0</v>
      </c>
      <c r="AN77" s="62">
        <v>8.1609047204422698</v>
      </c>
      <c r="AO77" s="62">
        <v>0.50282725138209405</v>
      </c>
      <c r="AP77" s="62">
        <v>4.3882860689732399E-2</v>
      </c>
      <c r="AQ77" s="59">
        <v>2.9827008145817202</v>
      </c>
      <c r="AR77" s="62">
        <v>2.5212236627510398</v>
      </c>
      <c r="AS77" s="62">
        <v>4.3017642962854402E-2</v>
      </c>
      <c r="AT77" s="62">
        <v>0.49291324293745098</v>
      </c>
      <c r="AU77" s="62">
        <v>1.0253077060783501E-2</v>
      </c>
      <c r="AV77" s="62">
        <v>1.9307403599468</v>
      </c>
      <c r="AW77" s="62">
        <v>1.02307325740303E-2</v>
      </c>
      <c r="AX77" s="62">
        <v>24.9821590656294</v>
      </c>
      <c r="AY77" s="62">
        <v>3.014136905688491</v>
      </c>
      <c r="AZ77" s="62">
        <v>49.291324293745099</v>
      </c>
      <c r="BA77" s="61">
        <v>50.708675706254901</v>
      </c>
      <c r="BB77" s="60">
        <v>9.1400156260219951</v>
      </c>
      <c r="BC77" s="60">
        <v>1.2707709589951515</v>
      </c>
      <c r="BD77" s="59">
        <v>1.984011079970438</v>
      </c>
      <c r="BE77" s="43"/>
      <c r="BG77" s="67">
        <v>0.149999999999999</v>
      </c>
      <c r="BH77" s="67">
        <v>2.85</v>
      </c>
      <c r="BI77" s="67">
        <v>2</v>
      </c>
      <c r="BJ77" s="66">
        <v>1.425</v>
      </c>
      <c r="BK77" s="66"/>
      <c r="BL77" s="65">
        <v>4.8499999999999996</v>
      </c>
      <c r="BM77" s="65">
        <v>0.149999999999999</v>
      </c>
      <c r="BN77" s="68">
        <v>32.333333333333549</v>
      </c>
    </row>
    <row r="78" spans="1:66">
      <c r="A78" s="45">
        <v>54</v>
      </c>
      <c r="B78" s="46" t="s">
        <v>300</v>
      </c>
      <c r="C78" s="62">
        <v>38.32</v>
      </c>
      <c r="D78" s="62">
        <v>0</v>
      </c>
      <c r="E78" s="62">
        <v>0</v>
      </c>
      <c r="F78" s="62">
        <v>0.14449999999999999</v>
      </c>
      <c r="G78" s="59">
        <v>8.07</v>
      </c>
      <c r="H78" s="62">
        <v>27.63</v>
      </c>
      <c r="I78" s="62">
        <v>0.17480000000000001</v>
      </c>
      <c r="J78" s="62">
        <v>23.17</v>
      </c>
      <c r="K78" s="62">
        <v>0</v>
      </c>
      <c r="L78" s="62">
        <v>7.2599999999999998E-2</v>
      </c>
      <c r="M78" s="62">
        <v>0</v>
      </c>
      <c r="N78" s="62">
        <v>97.581900000000005</v>
      </c>
      <c r="O78" s="62">
        <v>12.5</v>
      </c>
      <c r="P78" s="62">
        <v>1.27554119795021</v>
      </c>
      <c r="Q78" s="62">
        <v>0</v>
      </c>
      <c r="R78" s="62">
        <v>0</v>
      </c>
      <c r="S78" s="62">
        <v>3.6185701514290201E-3</v>
      </c>
      <c r="T78" s="62">
        <v>0.11232608247824501</v>
      </c>
      <c r="U78" s="62">
        <v>0.81295630102431105</v>
      </c>
      <c r="V78" s="62">
        <v>4.3369954645150399E-3</v>
      </c>
      <c r="W78" s="62">
        <v>0.413178927696363</v>
      </c>
      <c r="X78" s="62">
        <v>0</v>
      </c>
      <c r="Y78" s="62">
        <v>1.02343756607939E-3</v>
      </c>
      <c r="Z78" s="62">
        <v>0</v>
      </c>
      <c r="AA78" s="62">
        <v>2.6229815123311599</v>
      </c>
      <c r="AB78" s="62">
        <v>4.7655692353281998</v>
      </c>
      <c r="AC78" s="62">
        <v>3.03933994567261</v>
      </c>
      <c r="AD78" s="62">
        <v>0</v>
      </c>
      <c r="AE78" s="62">
        <v>0</v>
      </c>
      <c r="AF78" s="62">
        <v>8.6222732947635293E-3</v>
      </c>
      <c r="AG78" s="59">
        <v>0.53529772298326095</v>
      </c>
      <c r="AH78" s="59">
        <v>2.5827996918851102</v>
      </c>
      <c r="AI78" s="59">
        <v>2.0668252159450801E-2</v>
      </c>
      <c r="AJ78" s="62">
        <v>1.96903278651568</v>
      </c>
      <c r="AK78" s="62">
        <v>0</v>
      </c>
      <c r="AL78" s="62">
        <v>4.87726257918711E-3</v>
      </c>
      <c r="AM78" s="62">
        <v>0</v>
      </c>
      <c r="AN78" s="62">
        <v>8.1606379350900706</v>
      </c>
      <c r="AO78" s="62">
        <v>0.50199354715646705</v>
      </c>
      <c r="AP78" s="62">
        <v>3.3304175826794603E-2</v>
      </c>
      <c r="AQ78" s="59">
        <v>2.97951211152618</v>
      </c>
      <c r="AR78" s="62">
        <v>2.5319586164010901</v>
      </c>
      <c r="AS78" s="62">
        <v>3.2648600358645398E-2</v>
      </c>
      <c r="AT78" s="62">
        <v>0.49211206393356599</v>
      </c>
      <c r="AU78" s="62">
        <v>2.0261408310327401E-2</v>
      </c>
      <c r="AV78" s="62">
        <v>1.93027339497468</v>
      </c>
      <c r="AW78" s="62">
        <v>8.4525483064881203E-3</v>
      </c>
      <c r="AX78" s="62">
        <v>24.990437487622</v>
      </c>
      <c r="AY78" s="62">
        <v>3.0240706803346562</v>
      </c>
      <c r="AZ78" s="62">
        <v>49.211206393356598</v>
      </c>
      <c r="BA78" s="61">
        <v>50.788793606643402</v>
      </c>
      <c r="BB78" s="60">
        <v>9.1750281103742193</v>
      </c>
      <c r="BC78" s="60">
        <v>1.2767143027463754</v>
      </c>
      <c r="BD78" s="59">
        <v>1.9831834036436529</v>
      </c>
      <c r="BE78" s="43"/>
      <c r="BG78" s="67">
        <v>9.9999999999999006E-2</v>
      </c>
      <c r="BH78" s="67">
        <v>2.9</v>
      </c>
      <c r="BI78" s="67">
        <v>2</v>
      </c>
      <c r="BJ78" s="66">
        <v>1.45</v>
      </c>
      <c r="BK78" s="66"/>
      <c r="BL78" s="65">
        <v>4.9000000000000004</v>
      </c>
      <c r="BM78" s="65">
        <v>9.9999999999999006E-2</v>
      </c>
      <c r="BN78" s="68">
        <v>49.00000000000049</v>
      </c>
    </row>
    <row r="79" spans="1:66">
      <c r="A79" s="45">
        <v>40</v>
      </c>
      <c r="B79" s="46" t="s">
        <v>299</v>
      </c>
      <c r="C79" s="62">
        <v>38.36</v>
      </c>
      <c r="D79" s="62">
        <v>0</v>
      </c>
      <c r="E79" s="62">
        <v>0</v>
      </c>
      <c r="F79" s="62">
        <v>0.1191</v>
      </c>
      <c r="G79" s="59">
        <v>8.0299999999999994</v>
      </c>
      <c r="H79" s="62">
        <v>27.51</v>
      </c>
      <c r="I79" s="62">
        <v>0</v>
      </c>
      <c r="J79" s="62">
        <v>23.41</v>
      </c>
      <c r="K79" s="62">
        <v>0</v>
      </c>
      <c r="L79" s="62">
        <v>8.1100000000000005E-2</v>
      </c>
      <c r="M79" s="62">
        <v>0</v>
      </c>
      <c r="N79" s="62">
        <v>97.510199999999998</v>
      </c>
      <c r="O79" s="62">
        <v>12.5</v>
      </c>
      <c r="P79" s="62">
        <v>1.2768726605785501</v>
      </c>
      <c r="Q79" s="62">
        <v>0</v>
      </c>
      <c r="R79" s="62">
        <v>0</v>
      </c>
      <c r="S79" s="62">
        <v>2.9825031490324999E-3</v>
      </c>
      <c r="T79" s="62">
        <v>0.111769323705118</v>
      </c>
      <c r="U79" s="62">
        <v>0.80942554618815798</v>
      </c>
      <c r="V79" s="62">
        <v>0</v>
      </c>
      <c r="W79" s="62">
        <v>0.41745872668847001</v>
      </c>
      <c r="X79" s="62">
        <v>0</v>
      </c>
      <c r="Y79" s="62">
        <v>1.1432615235404701E-3</v>
      </c>
      <c r="Z79" s="62">
        <v>0</v>
      </c>
      <c r="AA79" s="62">
        <v>2.61965202183287</v>
      </c>
      <c r="AB79" s="62">
        <v>4.7716261151564003</v>
      </c>
      <c r="AC79" s="62">
        <v>3.04637946647293</v>
      </c>
      <c r="AD79" s="62">
        <v>0</v>
      </c>
      <c r="AE79" s="62">
        <v>0</v>
      </c>
      <c r="AF79" s="62">
        <v>7.1156949572298402E-3</v>
      </c>
      <c r="AG79" s="59">
        <v>0.53332142386471204</v>
      </c>
      <c r="AH79" s="59">
        <v>2.5748507163107601</v>
      </c>
      <c r="AI79" s="59">
        <v>0</v>
      </c>
      <c r="AJ79" s="62">
        <v>1.99195696226664</v>
      </c>
      <c r="AK79" s="62">
        <v>0</v>
      </c>
      <c r="AL79" s="62">
        <v>5.4552165421792196E-3</v>
      </c>
      <c r="AM79" s="62">
        <v>0</v>
      </c>
      <c r="AN79" s="62">
        <v>8.1590794804144604</v>
      </c>
      <c r="AO79" s="62">
        <v>0.497123376295182</v>
      </c>
      <c r="AP79" s="62">
        <v>3.6198047569529802E-2</v>
      </c>
      <c r="AQ79" s="59">
        <v>2.9869834936998898</v>
      </c>
      <c r="AR79" s="62">
        <v>2.5246482498341498</v>
      </c>
      <c r="AS79" s="62">
        <v>3.54922857721112E-2</v>
      </c>
      <c r="AT79" s="62">
        <v>0.48743084558840899</v>
      </c>
      <c r="AU79" s="62">
        <v>0</v>
      </c>
      <c r="AV79" s="62">
        <v>1.9531193116069101</v>
      </c>
      <c r="AW79" s="62">
        <v>6.9769585888317803E-3</v>
      </c>
      <c r="AX79" s="62">
        <v>24.9893022901806</v>
      </c>
      <c r="AY79" s="62">
        <v>3.0120790954225587</v>
      </c>
      <c r="AZ79" s="62">
        <v>48.743084558840899</v>
      </c>
      <c r="BA79" s="61">
        <v>51.256915441159101</v>
      </c>
      <c r="BB79" s="60">
        <v>9.259282394746533</v>
      </c>
      <c r="BC79" s="60">
        <v>1.2695532165062406</v>
      </c>
      <c r="BD79" s="59">
        <v>1.9886115973790213</v>
      </c>
      <c r="BE79" s="43"/>
      <c r="BG79" s="67">
        <v>4.9999999999998997E-2</v>
      </c>
      <c r="BH79" s="67">
        <v>2.95</v>
      </c>
      <c r="BI79" s="67">
        <v>2</v>
      </c>
      <c r="BJ79" s="66">
        <v>1.4750000000000001</v>
      </c>
      <c r="BK79" s="66"/>
      <c r="BL79" s="65">
        <v>4.95</v>
      </c>
      <c r="BM79" s="65">
        <v>4.9999999999998997E-2</v>
      </c>
      <c r="BN79" s="68">
        <v>99.00000000000199</v>
      </c>
    </row>
    <row r="80" spans="1:66">
      <c r="A80" s="45">
        <v>49</v>
      </c>
      <c r="B80" s="46" t="s">
        <v>298</v>
      </c>
      <c r="C80" s="62">
        <v>38.42</v>
      </c>
      <c r="D80" s="62">
        <v>0</v>
      </c>
      <c r="E80" s="62">
        <v>0</v>
      </c>
      <c r="F80" s="62">
        <v>0.1799</v>
      </c>
      <c r="G80" s="59">
        <v>7.93</v>
      </c>
      <c r="H80" s="62">
        <v>27.65</v>
      </c>
      <c r="I80" s="62">
        <v>7.3800000000000004E-2</v>
      </c>
      <c r="J80" s="62">
        <v>23.23</v>
      </c>
      <c r="K80" s="62">
        <v>0</v>
      </c>
      <c r="L80" s="62">
        <v>0.23400000000000001</v>
      </c>
      <c r="M80" s="62">
        <v>0</v>
      </c>
      <c r="N80" s="62">
        <v>97.717699999999994</v>
      </c>
      <c r="O80" s="62">
        <v>12.5</v>
      </c>
      <c r="P80" s="62">
        <v>1.2788698545210599</v>
      </c>
      <c r="Q80" s="62">
        <v>0</v>
      </c>
      <c r="R80" s="62">
        <v>0</v>
      </c>
      <c r="S80" s="62">
        <v>4.50505723350921E-3</v>
      </c>
      <c r="T80" s="62">
        <v>0.110377426772302</v>
      </c>
      <c r="U80" s="62">
        <v>0.81354476016367006</v>
      </c>
      <c r="V80" s="62">
        <v>1.8310655908536E-3</v>
      </c>
      <c r="W80" s="62">
        <v>0.41424887744438899</v>
      </c>
      <c r="X80" s="62">
        <v>0</v>
      </c>
      <c r="Y80" s="62">
        <v>3.2986830642228199E-3</v>
      </c>
      <c r="Z80" s="62">
        <v>0</v>
      </c>
      <c r="AA80" s="62">
        <v>2.6266757247900099</v>
      </c>
      <c r="AB80" s="62">
        <v>4.7588668376639101</v>
      </c>
      <c r="AC80" s="62">
        <v>3.04298567018418</v>
      </c>
      <c r="AD80" s="62">
        <v>0</v>
      </c>
      <c r="AE80" s="62">
        <v>0</v>
      </c>
      <c r="AF80" s="62">
        <v>1.07194837351624E-2</v>
      </c>
      <c r="AG80" s="59">
        <v>0.52527147589338596</v>
      </c>
      <c r="AH80" s="59">
        <v>2.5810341200654201</v>
      </c>
      <c r="AI80" s="59">
        <v>8.7137973179006907E-3</v>
      </c>
      <c r="AJ80" s="62">
        <v>1.9713552454095999</v>
      </c>
      <c r="AK80" s="62">
        <v>0</v>
      </c>
      <c r="AL80" s="62">
        <v>1.5697993442293601E-2</v>
      </c>
      <c r="AM80" s="62">
        <v>0</v>
      </c>
      <c r="AN80" s="62">
        <v>8.1557777860479508</v>
      </c>
      <c r="AO80" s="62">
        <v>0.48680558139982799</v>
      </c>
      <c r="AP80" s="62">
        <v>3.8465894493557903E-2</v>
      </c>
      <c r="AQ80" s="59">
        <v>2.9848637371065201</v>
      </c>
      <c r="AR80" s="62">
        <v>2.5317355992516402</v>
      </c>
      <c r="AS80" s="62">
        <v>3.7731184446306298E-2</v>
      </c>
      <c r="AT80" s="62">
        <v>0.47750744973224202</v>
      </c>
      <c r="AU80" s="62">
        <v>8.5473611925105109E-3</v>
      </c>
      <c r="AV80" s="62">
        <v>1.93370177277953</v>
      </c>
      <c r="AW80" s="62">
        <v>1.05147384015295E-2</v>
      </c>
      <c r="AX80" s="62">
        <v>24.969203685820599</v>
      </c>
      <c r="AY80" s="62">
        <v>3.0092430489838824</v>
      </c>
      <c r="AZ80" s="62">
        <v>47.750744973224201</v>
      </c>
      <c r="BA80" s="61">
        <v>52.249255026775799</v>
      </c>
      <c r="BB80" s="60">
        <v>9.4484723122118641</v>
      </c>
      <c r="BC80" s="60">
        <v>1.2786670532533617</v>
      </c>
      <c r="BD80" s="59">
        <v>1.9799803184183467</v>
      </c>
      <c r="BE80" s="43"/>
      <c r="BG80" s="67">
        <v>0</v>
      </c>
      <c r="BH80" s="67">
        <v>3</v>
      </c>
      <c r="BI80" s="67">
        <v>2</v>
      </c>
      <c r="BJ80" s="66">
        <v>1.5</v>
      </c>
      <c r="BK80" s="66"/>
      <c r="BL80" s="65">
        <v>5</v>
      </c>
      <c r="BM80" s="65">
        <v>0</v>
      </c>
      <c r="BN80" s="64" t="e">
        <v>#DIV/0!</v>
      </c>
    </row>
    <row r="81" spans="1:57">
      <c r="A81" s="45">
        <v>15</v>
      </c>
      <c r="B81" s="63" t="s">
        <v>297</v>
      </c>
      <c r="C81" s="62">
        <v>38.49</v>
      </c>
      <c r="D81" s="62">
        <v>0</v>
      </c>
      <c r="E81" s="62">
        <v>0</v>
      </c>
      <c r="F81" s="62">
        <v>0</v>
      </c>
      <c r="G81" s="59">
        <v>6.24</v>
      </c>
      <c r="H81" s="62">
        <v>28.94</v>
      </c>
      <c r="I81" s="62">
        <v>7.4200000000000002E-2</v>
      </c>
      <c r="J81" s="62">
        <v>23.77</v>
      </c>
      <c r="K81" s="62">
        <v>0</v>
      </c>
      <c r="L81" s="62">
        <v>0.20280000000000001</v>
      </c>
      <c r="M81" s="62">
        <v>0</v>
      </c>
      <c r="N81" s="62">
        <v>97.716999999999999</v>
      </c>
      <c r="O81" s="62">
        <v>12.5</v>
      </c>
      <c r="P81" s="62">
        <v>1.28119991412066</v>
      </c>
      <c r="Q81" s="62">
        <v>0</v>
      </c>
      <c r="R81" s="62">
        <v>0</v>
      </c>
      <c r="S81" s="62">
        <v>0</v>
      </c>
      <c r="T81" s="62">
        <v>8.6854368607713395E-2</v>
      </c>
      <c r="U81" s="62">
        <v>0.85150037465231898</v>
      </c>
      <c r="V81" s="62">
        <v>1.84099006560078E-3</v>
      </c>
      <c r="W81" s="62">
        <v>0.42387842517663099</v>
      </c>
      <c r="X81" s="62">
        <v>0</v>
      </c>
      <c r="Y81" s="62">
        <v>2.8588586556597801E-3</v>
      </c>
      <c r="Z81" s="62">
        <v>0</v>
      </c>
      <c r="AA81" s="62">
        <v>2.64813293127858</v>
      </c>
      <c r="AB81" s="62">
        <v>4.7203068442507101</v>
      </c>
      <c r="AC81" s="62">
        <v>3.0238283617385902</v>
      </c>
      <c r="AD81" s="62">
        <v>0</v>
      </c>
      <c r="AE81" s="62">
        <v>0</v>
      </c>
      <c r="AF81" s="62">
        <v>0</v>
      </c>
      <c r="AG81" s="59">
        <v>0.40997927059206402</v>
      </c>
      <c r="AH81" s="59">
        <v>2.6795620309022601</v>
      </c>
      <c r="AI81" s="59">
        <v>8.6900380068529199E-3</v>
      </c>
      <c r="AJ81" s="62">
        <v>2.0008362314914598</v>
      </c>
      <c r="AK81" s="62">
        <v>0</v>
      </c>
      <c r="AL81" s="62">
        <v>1.3494690079056199E-2</v>
      </c>
      <c r="AM81" s="62">
        <v>0</v>
      </c>
      <c r="AN81" s="62">
        <v>8.1363906228102802</v>
      </c>
      <c r="AO81" s="62">
        <v>0.42622069628213699</v>
      </c>
      <c r="AP81" s="62">
        <v>0</v>
      </c>
      <c r="AQ81" s="59">
        <v>2.97313981289081</v>
      </c>
      <c r="AR81" s="62">
        <v>2.63464443153959</v>
      </c>
      <c r="AS81" s="62">
        <v>0</v>
      </c>
      <c r="AT81" s="62">
        <v>0.419075942678791</v>
      </c>
      <c r="AU81" s="62">
        <v>8.5443665720674605E-3</v>
      </c>
      <c r="AV81" s="62">
        <v>1.9672961382971399</v>
      </c>
      <c r="AW81" s="62">
        <v>0</v>
      </c>
      <c r="AX81" s="62">
        <v>25.005401383956801</v>
      </c>
      <c r="AY81" s="62">
        <v>3.0537203742183809</v>
      </c>
      <c r="AZ81" s="62">
        <v>41.907594267879098</v>
      </c>
      <c r="BA81" s="61">
        <v>58.092405732120902</v>
      </c>
      <c r="BB81" s="60">
        <v>11.001549998164878</v>
      </c>
      <c r="BC81" s="60">
        <v>1.3334297100635624</v>
      </c>
      <c r="BD81" s="59">
        <v>1.9758405048692074</v>
      </c>
      <c r="BE81" s="43"/>
    </row>
    <row r="82" spans="1:57">
      <c r="A82" s="45">
        <v>45</v>
      </c>
      <c r="B82" s="63" t="s">
        <v>296</v>
      </c>
      <c r="C82" s="62">
        <v>38.21</v>
      </c>
      <c r="D82" s="62">
        <v>0</v>
      </c>
      <c r="E82" s="62">
        <v>0</v>
      </c>
      <c r="F82" s="62">
        <v>0.1074</v>
      </c>
      <c r="G82" s="59">
        <v>6.71</v>
      </c>
      <c r="H82" s="62">
        <v>28.7</v>
      </c>
      <c r="I82" s="62">
        <v>0.1759</v>
      </c>
      <c r="J82" s="62">
        <v>22.88</v>
      </c>
      <c r="K82" s="62">
        <v>0</v>
      </c>
      <c r="L82" s="62">
        <v>7.5200000000000003E-2</v>
      </c>
      <c r="M82" s="62">
        <v>0</v>
      </c>
      <c r="N82" s="62">
        <v>96.858500000000006</v>
      </c>
      <c r="O82" s="62">
        <v>12.5</v>
      </c>
      <c r="P82" s="62">
        <v>1.2718796757222799</v>
      </c>
      <c r="Q82" s="62">
        <v>0</v>
      </c>
      <c r="R82" s="62">
        <v>0</v>
      </c>
      <c r="S82" s="62">
        <v>2.68951165580261E-3</v>
      </c>
      <c r="T82" s="62">
        <v>9.3396284191948203E-2</v>
      </c>
      <c r="U82" s="62">
        <v>0.84443886498001197</v>
      </c>
      <c r="V82" s="62">
        <v>4.3642877700697698E-3</v>
      </c>
      <c r="W82" s="62">
        <v>0.40800750391423302</v>
      </c>
      <c r="X82" s="62">
        <v>0</v>
      </c>
      <c r="Y82" s="62">
        <v>1.0600896001263099E-3</v>
      </c>
      <c r="Z82" s="62">
        <v>0</v>
      </c>
      <c r="AA82" s="62">
        <v>2.6258362178344701</v>
      </c>
      <c r="AB82" s="62">
        <v>4.7603882965361697</v>
      </c>
      <c r="AC82" s="62">
        <v>3.0273205614552698</v>
      </c>
      <c r="AD82" s="62">
        <v>0</v>
      </c>
      <c r="AE82" s="62">
        <v>0</v>
      </c>
      <c r="AF82" s="62">
        <v>6.4015599048401796E-3</v>
      </c>
      <c r="AG82" s="59">
        <v>0.44460257820731602</v>
      </c>
      <c r="AH82" s="59">
        <v>2.6799045933274201</v>
      </c>
      <c r="AI82" s="59">
        <v>2.0775704423356099E-2</v>
      </c>
      <c r="AJ82" s="62">
        <v>1.9422741465322499</v>
      </c>
      <c r="AK82" s="62">
        <v>0</v>
      </c>
      <c r="AL82" s="62">
        <v>5.0464381257209904E-3</v>
      </c>
      <c r="AM82" s="62">
        <v>0</v>
      </c>
      <c r="AN82" s="62">
        <v>8.1263255819761806</v>
      </c>
      <c r="AO82" s="62">
        <v>0.394767443675555</v>
      </c>
      <c r="AP82" s="62">
        <v>4.9835134531761201E-2</v>
      </c>
      <c r="AQ82" s="59">
        <v>2.9802601738426402</v>
      </c>
      <c r="AR82" s="62">
        <v>2.6382448660647602</v>
      </c>
      <c r="AS82" s="62">
        <v>4.9060436015306401E-2</v>
      </c>
      <c r="AT82" s="62">
        <v>0.38863069385369597</v>
      </c>
      <c r="AU82" s="62">
        <v>2.0452741366342099E-2</v>
      </c>
      <c r="AV82" s="62">
        <v>1.91208105256341</v>
      </c>
      <c r="AW82" s="62">
        <v>6.3020461981376204E-3</v>
      </c>
      <c r="AX82" s="62">
        <v>24.990064019808599</v>
      </c>
      <c r="AY82" s="62">
        <v>3.026875559918456</v>
      </c>
      <c r="AZ82" s="62">
        <v>38.863069385369599</v>
      </c>
      <c r="BA82" s="61">
        <v>61.136930614630401</v>
      </c>
      <c r="BB82" s="60">
        <v>11.887478701692576</v>
      </c>
      <c r="BC82" s="60">
        <v>1.3313749233807104</v>
      </c>
      <c r="BD82" s="59">
        <v>1.9815942299450584</v>
      </c>
      <c r="BE82" s="43"/>
    </row>
    <row r="83" spans="1:57">
      <c r="A83" s="45">
        <v>19</v>
      </c>
      <c r="B83" s="63" t="s">
        <v>295</v>
      </c>
      <c r="C83" s="62">
        <v>38.369999999999997</v>
      </c>
      <c r="D83" s="62">
        <v>0</v>
      </c>
      <c r="E83" s="62">
        <v>0</v>
      </c>
      <c r="F83" s="62">
        <v>8.5300000000000001E-2</v>
      </c>
      <c r="G83" s="59">
        <v>5.68</v>
      </c>
      <c r="H83" s="62">
        <v>29.32</v>
      </c>
      <c r="I83" s="62">
        <v>9.5200000000000007E-2</v>
      </c>
      <c r="J83" s="62">
        <v>23.81</v>
      </c>
      <c r="K83" s="62">
        <v>0</v>
      </c>
      <c r="L83" s="62">
        <v>0.16950000000000001</v>
      </c>
      <c r="M83" s="62">
        <v>0</v>
      </c>
      <c r="N83" s="62">
        <v>97.53</v>
      </c>
      <c r="O83" s="62">
        <v>12.5</v>
      </c>
      <c r="P83" s="62">
        <v>1.2772055262356401</v>
      </c>
      <c r="Q83" s="62">
        <v>0</v>
      </c>
      <c r="R83" s="62">
        <v>0</v>
      </c>
      <c r="S83" s="62">
        <v>2.1360832797017002E-3</v>
      </c>
      <c r="T83" s="62">
        <v>7.9059745783944202E-2</v>
      </c>
      <c r="U83" s="62">
        <v>0.86268109830013795</v>
      </c>
      <c r="V83" s="62">
        <v>2.36202498982741E-3</v>
      </c>
      <c r="W83" s="62">
        <v>0.424591725008649</v>
      </c>
      <c r="X83" s="62">
        <v>0</v>
      </c>
      <c r="Y83" s="62">
        <v>2.3894306811357599E-3</v>
      </c>
      <c r="Z83" s="62">
        <v>0</v>
      </c>
      <c r="AA83" s="62">
        <v>2.65042563427903</v>
      </c>
      <c r="AB83" s="62">
        <v>4.7162236277571497</v>
      </c>
      <c r="AC83" s="62">
        <v>3.0117934401672599</v>
      </c>
      <c r="AD83" s="62">
        <v>0</v>
      </c>
      <c r="AE83" s="62">
        <v>0</v>
      </c>
      <c r="AF83" s="62">
        <v>5.0371232172930699E-3</v>
      </c>
      <c r="AG83" s="59">
        <v>0.37286344107071101</v>
      </c>
      <c r="AH83" s="59">
        <v>2.71239798601506</v>
      </c>
      <c r="AI83" s="59">
        <v>1.11398380663769E-2</v>
      </c>
      <c r="AJ83" s="62">
        <v>2.0024695256359499</v>
      </c>
      <c r="AK83" s="62">
        <v>0</v>
      </c>
      <c r="AL83" s="62">
        <v>1.12690894352603E-2</v>
      </c>
      <c r="AM83" s="62">
        <v>0</v>
      </c>
      <c r="AN83" s="62">
        <v>8.1269704436079202</v>
      </c>
      <c r="AO83" s="62">
        <v>0.39678263627473997</v>
      </c>
      <c r="AP83" s="62">
        <v>0</v>
      </c>
      <c r="AQ83" s="59">
        <v>2.9647391593861299</v>
      </c>
      <c r="AR83" s="62">
        <v>2.6700212629895201</v>
      </c>
      <c r="AS83" s="62">
        <v>0</v>
      </c>
      <c r="AT83" s="62">
        <v>0.3905835652072</v>
      </c>
      <c r="AU83" s="62">
        <v>1.0965796559665E-2</v>
      </c>
      <c r="AV83" s="62">
        <v>1.97118425817429</v>
      </c>
      <c r="AW83" s="62">
        <v>4.9584265155091399E-3</v>
      </c>
      <c r="AX83" s="62">
        <v>25.024904937664601</v>
      </c>
      <c r="AY83" s="62">
        <v>3.0606048281967202</v>
      </c>
      <c r="AZ83" s="62">
        <v>39.058356520719997</v>
      </c>
      <c r="BA83" s="61">
        <v>60.941643479280003</v>
      </c>
      <c r="BB83" s="60">
        <v>11.910821990821741</v>
      </c>
      <c r="BC83" s="60">
        <v>1.3470328629322119</v>
      </c>
      <c r="BD83" s="59">
        <v>1.982150054733955</v>
      </c>
      <c r="BE83" s="43"/>
    </row>
    <row r="84" spans="1:57">
      <c r="A84" s="45">
        <v>18</v>
      </c>
      <c r="B84" s="63" t="s">
        <v>294</v>
      </c>
      <c r="C84" s="62">
        <v>38.520000000000003</v>
      </c>
      <c r="D84" s="62">
        <v>0</v>
      </c>
      <c r="E84" s="62">
        <v>0</v>
      </c>
      <c r="F84" s="62">
        <v>0</v>
      </c>
      <c r="G84" s="59">
        <v>5.93</v>
      </c>
      <c r="H84" s="62">
        <v>29.06</v>
      </c>
      <c r="I84" s="62">
        <v>0.1116</v>
      </c>
      <c r="J84" s="62">
        <v>23.67</v>
      </c>
      <c r="K84" s="62">
        <v>0</v>
      </c>
      <c r="L84" s="62">
        <v>7.2900000000000006E-2</v>
      </c>
      <c r="M84" s="62">
        <v>0</v>
      </c>
      <c r="N84" s="62">
        <v>97.364500000000007</v>
      </c>
      <c r="O84" s="62">
        <v>12.5</v>
      </c>
      <c r="P84" s="62">
        <v>1.2821985110919201</v>
      </c>
      <c r="Q84" s="62">
        <v>0</v>
      </c>
      <c r="R84" s="62">
        <v>0</v>
      </c>
      <c r="S84" s="62">
        <v>0</v>
      </c>
      <c r="T84" s="62">
        <v>8.2539488115983994E-2</v>
      </c>
      <c r="U84" s="62">
        <v>0.85503112948847204</v>
      </c>
      <c r="V84" s="62">
        <v>2.7689284544615499E-3</v>
      </c>
      <c r="W84" s="62">
        <v>0.42209517559658599</v>
      </c>
      <c r="X84" s="62">
        <v>0</v>
      </c>
      <c r="Y84" s="62">
        <v>1.02766664693096E-3</v>
      </c>
      <c r="Z84" s="62">
        <v>0</v>
      </c>
      <c r="AA84" s="62">
        <v>2.64566089939435</v>
      </c>
      <c r="AB84" s="62">
        <v>4.7247173675437901</v>
      </c>
      <c r="AC84" s="62">
        <v>3.02901278699738</v>
      </c>
      <c r="AD84" s="62">
        <v>0</v>
      </c>
      <c r="AE84" s="62">
        <v>0</v>
      </c>
      <c r="AF84" s="62">
        <v>0</v>
      </c>
      <c r="AG84" s="59">
        <v>0.389975753009763</v>
      </c>
      <c r="AH84" s="59">
        <v>2.6931869515231699</v>
      </c>
      <c r="AI84" s="59">
        <v>1.30824043582806E-2</v>
      </c>
      <c r="AJ84" s="62">
        <v>1.9942804068976301</v>
      </c>
      <c r="AK84" s="62">
        <v>0</v>
      </c>
      <c r="AL84" s="62">
        <v>4.8554344548001702E-3</v>
      </c>
      <c r="AM84" s="62">
        <v>0</v>
      </c>
      <c r="AN84" s="62">
        <v>8.1243937372410304</v>
      </c>
      <c r="AO84" s="62">
        <v>0.38873042887822601</v>
      </c>
      <c r="AP84" s="62">
        <v>1.24532413153733E-3</v>
      </c>
      <c r="AQ84" s="59">
        <v>2.9826351454266198</v>
      </c>
      <c r="AR84" s="62">
        <v>2.65195118663735</v>
      </c>
      <c r="AS84" s="62">
        <v>0</v>
      </c>
      <c r="AT84" s="62">
        <v>0.38277852250940803</v>
      </c>
      <c r="AU84" s="62">
        <v>1.28820978218353E-2</v>
      </c>
      <c r="AV84" s="62">
        <v>1.9637456985927599</v>
      </c>
      <c r="AW84" s="62">
        <v>0</v>
      </c>
      <c r="AX84" s="62">
        <v>24.990437815572498</v>
      </c>
      <c r="AY84" s="62">
        <v>3.0347297091467578</v>
      </c>
      <c r="AZ84" s="62">
        <v>38.277852250940803</v>
      </c>
      <c r="BA84" s="61">
        <v>61.722147749059197</v>
      </c>
      <c r="BB84" s="60">
        <v>12.092055094178338</v>
      </c>
      <c r="BC84" s="60">
        <v>1.3416543020632026</v>
      </c>
      <c r="BD84" s="59">
        <v>1.9766277964145953</v>
      </c>
      <c r="BE84" s="43"/>
    </row>
    <row r="85" spans="1:57">
      <c r="A85" s="45">
        <v>17</v>
      </c>
      <c r="B85" s="63" t="s">
        <v>293</v>
      </c>
      <c r="C85" s="62">
        <v>38.64</v>
      </c>
      <c r="D85" s="62">
        <v>0</v>
      </c>
      <c r="E85" s="62">
        <v>0</v>
      </c>
      <c r="F85" s="62">
        <v>0</v>
      </c>
      <c r="G85" s="59">
        <v>5.69</v>
      </c>
      <c r="H85" s="62">
        <v>29.17</v>
      </c>
      <c r="I85" s="62">
        <v>8.3799999999999999E-2</v>
      </c>
      <c r="J85" s="62">
        <v>23.9</v>
      </c>
      <c r="K85" s="62">
        <v>0</v>
      </c>
      <c r="L85" s="62">
        <v>0.1285</v>
      </c>
      <c r="M85" s="62">
        <v>0</v>
      </c>
      <c r="N85" s="62">
        <v>97.612300000000005</v>
      </c>
      <c r="O85" s="62">
        <v>12.5</v>
      </c>
      <c r="P85" s="62">
        <v>1.28619289897694</v>
      </c>
      <c r="Q85" s="62">
        <v>0</v>
      </c>
      <c r="R85" s="62">
        <v>0</v>
      </c>
      <c r="S85" s="62">
        <v>0</v>
      </c>
      <c r="T85" s="62">
        <v>7.9198935477225799E-2</v>
      </c>
      <c r="U85" s="62">
        <v>0.85826765475494604</v>
      </c>
      <c r="V85" s="62">
        <v>2.0791774595329501E-3</v>
      </c>
      <c r="W85" s="62">
        <v>0.42619664963068898</v>
      </c>
      <c r="X85" s="62">
        <v>0</v>
      </c>
      <c r="Y85" s="62">
        <v>1.8114562980881699E-3</v>
      </c>
      <c r="Z85" s="62">
        <v>0</v>
      </c>
      <c r="AA85" s="62">
        <v>2.6537467725974202</v>
      </c>
      <c r="AB85" s="62">
        <v>4.7103213196809</v>
      </c>
      <c r="AC85" s="62">
        <v>3.0291909166366202</v>
      </c>
      <c r="AD85" s="62">
        <v>0</v>
      </c>
      <c r="AE85" s="62">
        <v>0</v>
      </c>
      <c r="AF85" s="62">
        <v>0</v>
      </c>
      <c r="AG85" s="59">
        <v>0.37305243427440798</v>
      </c>
      <c r="AH85" s="59">
        <v>2.69514428812316</v>
      </c>
      <c r="AI85" s="59">
        <v>9.7935939150380399E-3</v>
      </c>
      <c r="AJ85" s="62">
        <v>2.007523165132</v>
      </c>
      <c r="AK85" s="62">
        <v>0</v>
      </c>
      <c r="AL85" s="62">
        <v>8.5325412205549608E-3</v>
      </c>
      <c r="AM85" s="62">
        <v>0</v>
      </c>
      <c r="AN85" s="62">
        <v>8.1232369393017905</v>
      </c>
      <c r="AO85" s="62">
        <v>0.38511543531810599</v>
      </c>
      <c r="AP85" s="62">
        <v>0</v>
      </c>
      <c r="AQ85" s="59">
        <v>2.9832353179120599</v>
      </c>
      <c r="AR85" s="62">
        <v>2.6542564824950801</v>
      </c>
      <c r="AS85" s="62">
        <v>0</v>
      </c>
      <c r="AT85" s="62">
        <v>0.37927288168079198</v>
      </c>
      <c r="AU85" s="62">
        <v>9.6450161315913205E-3</v>
      </c>
      <c r="AV85" s="62">
        <v>1.97706720129678</v>
      </c>
      <c r="AW85" s="62">
        <v>0</v>
      </c>
      <c r="AX85" s="62">
        <v>25.006953799032601</v>
      </c>
      <c r="AY85" s="62">
        <v>3.0335293641758723</v>
      </c>
      <c r="AZ85" s="62">
        <v>37.927288168079201</v>
      </c>
      <c r="BA85" s="61">
        <v>62.072711831920799</v>
      </c>
      <c r="BB85" s="60">
        <v>12.236489672967014</v>
      </c>
      <c r="BC85" s="60">
        <v>1.3360045099691327</v>
      </c>
      <c r="BD85" s="59">
        <v>1.9867122174283713</v>
      </c>
      <c r="BE85" s="43"/>
    </row>
    <row r="86" spans="1:57">
      <c r="A86" s="45">
        <v>35</v>
      </c>
      <c r="B86" s="63" t="s">
        <v>292</v>
      </c>
      <c r="C86" s="62">
        <v>38.42</v>
      </c>
      <c r="D86" s="62">
        <v>0</v>
      </c>
      <c r="E86" s="62">
        <v>0</v>
      </c>
      <c r="F86" s="62">
        <v>8.7400000000000005E-2</v>
      </c>
      <c r="G86" s="59">
        <v>6.38</v>
      </c>
      <c r="H86" s="62">
        <v>28.74</v>
      </c>
      <c r="I86" s="62">
        <v>0.23849999999999999</v>
      </c>
      <c r="J86" s="62">
        <v>22.76</v>
      </c>
      <c r="K86" s="62">
        <v>0</v>
      </c>
      <c r="L86" s="62">
        <v>0</v>
      </c>
      <c r="M86" s="62">
        <v>7.51E-2</v>
      </c>
      <c r="N86" s="62">
        <v>96.700999999999993</v>
      </c>
      <c r="O86" s="62">
        <v>12.5</v>
      </c>
      <c r="P86" s="62">
        <v>1.2788698545210599</v>
      </c>
      <c r="Q86" s="62">
        <v>0</v>
      </c>
      <c r="R86" s="62">
        <v>0</v>
      </c>
      <c r="S86" s="62">
        <v>2.1886714964352702E-3</v>
      </c>
      <c r="T86" s="62">
        <v>8.8803024313655596E-2</v>
      </c>
      <c r="U86" s="62">
        <v>0.84561578325872999</v>
      </c>
      <c r="V86" s="62">
        <v>5.9174680680024998E-3</v>
      </c>
      <c r="W86" s="62">
        <v>0.40586760441817898</v>
      </c>
      <c r="X86" s="62">
        <v>0</v>
      </c>
      <c r="Y86" s="62">
        <v>0</v>
      </c>
      <c r="Z86" s="62">
        <v>1.00545704783887E-3</v>
      </c>
      <c r="AA86" s="62">
        <v>2.6282678631239098</v>
      </c>
      <c r="AB86" s="62">
        <v>4.7559840362476402</v>
      </c>
      <c r="AC86" s="62">
        <v>3.0411423062702601</v>
      </c>
      <c r="AD86" s="62">
        <v>0</v>
      </c>
      <c r="AE86" s="62">
        <v>0</v>
      </c>
      <c r="AF86" s="62">
        <v>5.2046433488181897E-3</v>
      </c>
      <c r="AG86" s="59">
        <v>0.42234576600625801</v>
      </c>
      <c r="AH86" s="59">
        <v>2.68115677731838</v>
      </c>
      <c r="AI86" s="59">
        <v>2.81433836664251E-2</v>
      </c>
      <c r="AJ86" s="62">
        <v>1.93029984744293</v>
      </c>
      <c r="AK86" s="62">
        <v>0</v>
      </c>
      <c r="AL86" s="62">
        <v>0</v>
      </c>
      <c r="AM86" s="62">
        <v>4.7819376686543498E-3</v>
      </c>
      <c r="AN86" s="62">
        <v>8.1130746617217309</v>
      </c>
      <c r="AO86" s="62">
        <v>0.35335831788041</v>
      </c>
      <c r="AP86" s="62">
        <v>6.8987448125847395E-2</v>
      </c>
      <c r="AQ86" s="59">
        <v>2.9987568788130798</v>
      </c>
      <c r="AR86" s="62">
        <v>2.6437885897619902</v>
      </c>
      <c r="AS86" s="62">
        <v>6.8025946761058997E-2</v>
      </c>
      <c r="AT86" s="62">
        <v>0.34843344365862999</v>
      </c>
      <c r="AU86" s="62">
        <v>2.7751139822941098E-2</v>
      </c>
      <c r="AV86" s="62">
        <v>1.9033966065173999</v>
      </c>
      <c r="AW86" s="62">
        <v>5.1321044766164496E-3</v>
      </c>
      <c r="AX86" s="62">
        <v>24.990569419623402</v>
      </c>
      <c r="AY86" s="62">
        <v>2.99222203342062</v>
      </c>
      <c r="AZ86" s="62">
        <v>34.843344365862997</v>
      </c>
      <c r="BA86" s="61">
        <v>65.156655634136996</v>
      </c>
      <c r="BB86" s="60">
        <v>13.325248673351318</v>
      </c>
      <c r="BC86" s="60">
        <v>1.3224406658035663</v>
      </c>
      <c r="BD86" s="59">
        <v>1.9991736931014001</v>
      </c>
      <c r="BE86" s="43"/>
    </row>
    <row r="87" spans="1:57">
      <c r="A87" s="45">
        <v>24</v>
      </c>
      <c r="B87" s="63" t="s">
        <v>291</v>
      </c>
      <c r="C87" s="62">
        <v>38.44</v>
      </c>
      <c r="D87" s="62">
        <v>0</v>
      </c>
      <c r="E87" s="62">
        <v>0</v>
      </c>
      <c r="F87" s="62">
        <v>9.2600000000000002E-2</v>
      </c>
      <c r="G87" s="59">
        <v>6.17</v>
      </c>
      <c r="H87" s="62">
        <v>28.93</v>
      </c>
      <c r="I87" s="62">
        <v>0.2069</v>
      </c>
      <c r="J87" s="62">
        <v>23.03</v>
      </c>
      <c r="K87" s="62">
        <v>0</v>
      </c>
      <c r="L87" s="62">
        <v>0</v>
      </c>
      <c r="M87" s="62">
        <v>0</v>
      </c>
      <c r="N87" s="62">
        <v>96.869500000000002</v>
      </c>
      <c r="O87" s="62">
        <v>12.5</v>
      </c>
      <c r="P87" s="62">
        <v>1.27953558583523</v>
      </c>
      <c r="Q87" s="62">
        <v>0</v>
      </c>
      <c r="R87" s="62">
        <v>0</v>
      </c>
      <c r="S87" s="62">
        <v>2.3188899378707799E-3</v>
      </c>
      <c r="T87" s="62">
        <v>8.5880040754742204E-2</v>
      </c>
      <c r="U87" s="62">
        <v>0.85120614508263903</v>
      </c>
      <c r="V87" s="62">
        <v>5.1334345629757503E-3</v>
      </c>
      <c r="W87" s="62">
        <v>0.41068237828429999</v>
      </c>
      <c r="X87" s="62">
        <v>0</v>
      </c>
      <c r="Y87" s="62">
        <v>0</v>
      </c>
      <c r="Z87" s="62">
        <v>0</v>
      </c>
      <c r="AA87" s="62">
        <v>2.6347564744577601</v>
      </c>
      <c r="AB87" s="62">
        <v>4.7442714805634996</v>
      </c>
      <c r="AC87" s="62">
        <v>3.0352320941221098</v>
      </c>
      <c r="AD87" s="62">
        <v>0</v>
      </c>
      <c r="AE87" s="62">
        <v>0</v>
      </c>
      <c r="AF87" s="62">
        <v>5.500721699403E-3</v>
      </c>
      <c r="AG87" s="59">
        <v>0.40743822810235503</v>
      </c>
      <c r="AH87" s="59">
        <v>2.6922353587973098</v>
      </c>
      <c r="AI87" s="59">
        <v>2.43544071944648E-2</v>
      </c>
      <c r="AJ87" s="62">
        <v>1.9483886948642</v>
      </c>
      <c r="AK87" s="62">
        <v>0</v>
      </c>
      <c r="AL87" s="62">
        <v>0</v>
      </c>
      <c r="AM87" s="62">
        <v>0</v>
      </c>
      <c r="AN87" s="62">
        <v>8.1131495047798392</v>
      </c>
      <c r="AO87" s="62">
        <v>0.35359220243698503</v>
      </c>
      <c r="AP87" s="62">
        <v>5.38460256653693E-2</v>
      </c>
      <c r="AQ87" s="59">
        <v>2.99290142979262</v>
      </c>
      <c r="AR87" s="62">
        <v>2.6546882758279602</v>
      </c>
      <c r="AS87" s="62">
        <v>5.30950656177566E-2</v>
      </c>
      <c r="AT87" s="62">
        <v>0.34866085209317799</v>
      </c>
      <c r="AU87" s="62">
        <v>2.4014750059878999E-2</v>
      </c>
      <c r="AV87" s="62">
        <v>1.9212156203617901</v>
      </c>
      <c r="AW87" s="62">
        <v>5.4240062468093502E-3</v>
      </c>
      <c r="AX87" s="62">
        <v>25</v>
      </c>
      <c r="AY87" s="62">
        <v>3.0033491279211382</v>
      </c>
      <c r="AZ87" s="62">
        <v>34.866085209317802</v>
      </c>
      <c r="BA87" s="61">
        <v>65.133914790682198</v>
      </c>
      <c r="BB87" s="60">
        <v>13.345386165189231</v>
      </c>
      <c r="BC87" s="60">
        <v>1.3284564305448718</v>
      </c>
      <c r="BD87" s="59">
        <v>1.9983254360394258</v>
      </c>
      <c r="BE87" s="43"/>
    </row>
    <row r="88" spans="1:57">
      <c r="A88" s="45">
        <v>5.37</v>
      </c>
      <c r="B88" s="63" t="s">
        <v>290</v>
      </c>
      <c r="C88" s="62">
        <v>38.08</v>
      </c>
      <c r="D88" s="62">
        <v>4.8899999999999999E-2</v>
      </c>
      <c r="E88" s="62">
        <v>0</v>
      </c>
      <c r="F88" s="62">
        <v>0.13489999999999999</v>
      </c>
      <c r="G88" s="59">
        <v>5.87</v>
      </c>
      <c r="H88" s="62">
        <v>29.21</v>
      </c>
      <c r="I88" s="62">
        <v>0.27679999999999999</v>
      </c>
      <c r="J88" s="62">
        <v>22.52</v>
      </c>
      <c r="K88" s="62">
        <v>7.7299999999999994E-2</v>
      </c>
      <c r="L88" s="62">
        <v>6.5100000000000005E-2</v>
      </c>
      <c r="M88" s="62">
        <v>0</v>
      </c>
      <c r="N88" s="62">
        <v>96.283000000000001</v>
      </c>
      <c r="O88" s="62">
        <v>12.5</v>
      </c>
      <c r="P88" s="62">
        <v>1.2675524221801699</v>
      </c>
      <c r="Q88" s="62">
        <v>7.8897767532003595E-4</v>
      </c>
      <c r="R88" s="62">
        <v>0</v>
      </c>
      <c r="S88" s="62">
        <v>3.3781668749326998E-3</v>
      </c>
      <c r="T88" s="62">
        <v>8.17043499562944E-2</v>
      </c>
      <c r="U88" s="62">
        <v>0.85944457303366395</v>
      </c>
      <c r="V88" s="62">
        <v>6.86773652504441E-3</v>
      </c>
      <c r="W88" s="62">
        <v>0.40158780542607198</v>
      </c>
      <c r="X88" s="62">
        <v>1.52575626586451E-3</v>
      </c>
      <c r="Y88" s="62">
        <v>9.17710544790196E-4</v>
      </c>
      <c r="Z88" s="62">
        <v>0</v>
      </c>
      <c r="AA88" s="62">
        <v>2.6237674984821502</v>
      </c>
      <c r="AB88" s="62">
        <v>4.7641416425926604</v>
      </c>
      <c r="AC88" s="62">
        <v>3.0193996393388698</v>
      </c>
      <c r="AD88" s="62">
        <v>7.5176027961362697E-3</v>
      </c>
      <c r="AE88" s="62">
        <v>0</v>
      </c>
      <c r="AF88" s="62">
        <v>8.0470327422470008E-3</v>
      </c>
      <c r="AG88" s="59">
        <v>0.38925109600774599</v>
      </c>
      <c r="AH88" s="59">
        <v>2.7296771199266301</v>
      </c>
      <c r="AI88" s="59">
        <v>3.2718869569318701E-2</v>
      </c>
      <c r="AJ88" s="62">
        <v>1.91322118698775</v>
      </c>
      <c r="AK88" s="62">
        <v>4.8459459751011898E-3</v>
      </c>
      <c r="AL88" s="62">
        <v>4.3721030222813699E-3</v>
      </c>
      <c r="AM88" s="62">
        <v>0</v>
      </c>
      <c r="AN88" s="62">
        <v>8.1090505963660799</v>
      </c>
      <c r="AO88" s="62">
        <v>0.34078311364400399</v>
      </c>
      <c r="AP88" s="62">
        <v>4.84679823637418E-2</v>
      </c>
      <c r="AQ88" s="59">
        <v>2.9787947217317501</v>
      </c>
      <c r="AR88" s="62">
        <v>2.6929683937598199</v>
      </c>
      <c r="AS88" s="62">
        <v>4.7816184435166199E-2</v>
      </c>
      <c r="AT88" s="62">
        <v>0.33620025880387999</v>
      </c>
      <c r="AU88" s="62">
        <v>3.22788658726397E-2</v>
      </c>
      <c r="AV88" s="62">
        <v>1.8874921686591699</v>
      </c>
      <c r="AW88" s="62">
        <v>7.93881616262513E-3</v>
      </c>
      <c r="AX88" s="62">
        <v>24.9696145472025</v>
      </c>
      <c r="AY88" s="62">
        <v>3.0291686525636998</v>
      </c>
      <c r="AZ88" s="62">
        <v>33.620025880387999</v>
      </c>
      <c r="BA88" s="61">
        <v>66.379974119612001</v>
      </c>
      <c r="BB88" s="60">
        <v>13.862439098970169</v>
      </c>
      <c r="BC88" s="60">
        <v>1.368665321567643</v>
      </c>
      <c r="BD88" s="59">
        <v>1.9675872189669756</v>
      </c>
      <c r="BE88" s="43"/>
    </row>
    <row r="89" spans="1:57">
      <c r="A89" s="45">
        <v>34</v>
      </c>
      <c r="B89" s="63" t="s">
        <v>289</v>
      </c>
      <c r="C89" s="62">
        <v>38.380000000000003</v>
      </c>
      <c r="D89" s="62">
        <v>0</v>
      </c>
      <c r="E89" s="62">
        <v>0</v>
      </c>
      <c r="F89" s="62">
        <v>0.17180000000000001</v>
      </c>
      <c r="G89" s="59">
        <v>6.18</v>
      </c>
      <c r="H89" s="62">
        <v>29.17</v>
      </c>
      <c r="I89" s="62">
        <v>0.2263</v>
      </c>
      <c r="J89" s="62">
        <v>22.73</v>
      </c>
      <c r="K89" s="62">
        <v>0</v>
      </c>
      <c r="L89" s="62">
        <v>0</v>
      </c>
      <c r="M89" s="62">
        <v>0</v>
      </c>
      <c r="N89" s="62">
        <v>96.858099999999993</v>
      </c>
      <c r="O89" s="62">
        <v>12.5</v>
      </c>
      <c r="P89" s="62">
        <v>1.2775383918927199</v>
      </c>
      <c r="Q89" s="62">
        <v>0</v>
      </c>
      <c r="R89" s="62">
        <v>0</v>
      </c>
      <c r="S89" s="62">
        <v>4.3022169689654402E-3</v>
      </c>
      <c r="T89" s="62">
        <v>8.6019230448023801E-2</v>
      </c>
      <c r="U89" s="62">
        <v>0.85826765475494604</v>
      </c>
      <c r="V89" s="62">
        <v>5.6147715882136897E-3</v>
      </c>
      <c r="W89" s="62">
        <v>0.40533262954416599</v>
      </c>
      <c r="X89" s="62">
        <v>0</v>
      </c>
      <c r="Y89" s="62">
        <v>0</v>
      </c>
      <c r="Z89" s="62">
        <v>0</v>
      </c>
      <c r="AA89" s="62">
        <v>2.6370748951970402</v>
      </c>
      <c r="AB89" s="62">
        <v>4.7401004889040204</v>
      </c>
      <c r="AC89" s="62">
        <v>3.0278301780021799</v>
      </c>
      <c r="AD89" s="62">
        <v>0</v>
      </c>
      <c r="AE89" s="62">
        <v>0</v>
      </c>
      <c r="AF89" s="62">
        <v>1.01964703789821E-2</v>
      </c>
      <c r="AG89" s="59">
        <v>0.407739796301825</v>
      </c>
      <c r="AH89" s="59">
        <v>2.71218328660962</v>
      </c>
      <c r="AI89" s="59">
        <v>2.6614581550376101E-2</v>
      </c>
      <c r="AJ89" s="62">
        <v>1.9213173954710501</v>
      </c>
      <c r="AK89" s="62">
        <v>0</v>
      </c>
      <c r="AL89" s="62">
        <v>0</v>
      </c>
      <c r="AM89" s="62">
        <v>0</v>
      </c>
      <c r="AN89" s="62">
        <v>8.1058817083140298</v>
      </c>
      <c r="AO89" s="62">
        <v>0.33088033848134302</v>
      </c>
      <c r="AP89" s="62">
        <v>7.6859457820481994E-2</v>
      </c>
      <c r="AQ89" s="59">
        <v>2.98827965860553</v>
      </c>
      <c r="AR89" s="62">
        <v>2.6767558513248901</v>
      </c>
      <c r="AS89" s="62">
        <v>7.5855494157186107E-2</v>
      </c>
      <c r="AT89" s="62">
        <v>0.32655827004429699</v>
      </c>
      <c r="AU89" s="62">
        <v>2.6266933082014401E-2</v>
      </c>
      <c r="AV89" s="62">
        <v>1.8962205120762099</v>
      </c>
      <c r="AW89" s="62">
        <v>1.0063280709881399E-2</v>
      </c>
      <c r="AX89" s="62">
        <v>25</v>
      </c>
      <c r="AY89" s="62">
        <v>3.0033141213691872</v>
      </c>
      <c r="AZ89" s="62">
        <v>32.655827004429696</v>
      </c>
      <c r="BA89" s="61">
        <v>67.344172995570304</v>
      </c>
      <c r="BB89" s="60">
        <v>14.316277428852535</v>
      </c>
      <c r="BC89" s="60">
        <v>1.3394877318914489</v>
      </c>
      <c r="BD89" s="59">
        <v>1.9983429393154104</v>
      </c>
      <c r="BE89" s="43"/>
    </row>
    <row r="90" spans="1:57">
      <c r="A90" s="45">
        <v>21</v>
      </c>
      <c r="B90" s="63" t="s">
        <v>288</v>
      </c>
      <c r="C90" s="62">
        <v>38.47</v>
      </c>
      <c r="D90" s="62">
        <v>0</v>
      </c>
      <c r="E90" s="62">
        <v>0</v>
      </c>
      <c r="F90" s="62">
        <v>0.1195</v>
      </c>
      <c r="G90" s="59">
        <v>6.25</v>
      </c>
      <c r="H90" s="62">
        <v>29.18</v>
      </c>
      <c r="I90" s="62">
        <v>0.25069999999999998</v>
      </c>
      <c r="J90" s="62">
        <v>22.65</v>
      </c>
      <c r="K90" s="62">
        <v>0</v>
      </c>
      <c r="L90" s="62">
        <v>0</v>
      </c>
      <c r="M90" s="62">
        <v>0</v>
      </c>
      <c r="N90" s="62">
        <v>96.920199999999994</v>
      </c>
      <c r="O90" s="62">
        <v>12.5</v>
      </c>
      <c r="P90" s="62">
        <v>1.28053418280649</v>
      </c>
      <c r="Q90" s="62">
        <v>0</v>
      </c>
      <c r="R90" s="62">
        <v>0</v>
      </c>
      <c r="S90" s="62">
        <v>2.9925199522198502E-3</v>
      </c>
      <c r="T90" s="62">
        <v>8.6993558300994894E-2</v>
      </c>
      <c r="U90" s="62">
        <v>0.85856188432462599</v>
      </c>
      <c r="V90" s="62">
        <v>6.22016454779131E-3</v>
      </c>
      <c r="W90" s="62">
        <v>0.40390602988013002</v>
      </c>
      <c r="X90" s="62">
        <v>0</v>
      </c>
      <c r="Y90" s="62">
        <v>0</v>
      </c>
      <c r="Z90" s="62">
        <v>0</v>
      </c>
      <c r="AA90" s="62">
        <v>2.6392083398122499</v>
      </c>
      <c r="AB90" s="62">
        <v>4.7362687558380596</v>
      </c>
      <c r="AC90" s="62">
        <v>3.0324770204045</v>
      </c>
      <c r="AD90" s="62">
        <v>0</v>
      </c>
      <c r="AE90" s="62">
        <v>0</v>
      </c>
      <c r="AF90" s="62">
        <v>7.0866893754604303E-3</v>
      </c>
      <c r="AG90" s="59">
        <v>0.41202487214017902</v>
      </c>
      <c r="AH90" s="59">
        <v>2.7109198851201102</v>
      </c>
      <c r="AI90" s="59">
        <v>2.94603710038755E-2</v>
      </c>
      <c r="AJ90" s="62">
        <v>1.9130075096158501</v>
      </c>
      <c r="AK90" s="62">
        <v>0</v>
      </c>
      <c r="AL90" s="62">
        <v>0</v>
      </c>
      <c r="AM90" s="62">
        <v>0</v>
      </c>
      <c r="AN90" s="62">
        <v>8.1049763476599797</v>
      </c>
      <c r="AO90" s="62">
        <v>0.32805108643744801</v>
      </c>
      <c r="AP90" s="62">
        <v>8.3973785702731105E-2</v>
      </c>
      <c r="AQ90" s="59">
        <v>2.9932001183742099</v>
      </c>
      <c r="AR90" s="62">
        <v>2.6758078186400098</v>
      </c>
      <c r="AS90" s="62">
        <v>8.2886150039883102E-2</v>
      </c>
      <c r="AT90" s="62">
        <v>0.32380214067586799</v>
      </c>
      <c r="AU90" s="62">
        <v>2.90787977560291E-2</v>
      </c>
      <c r="AV90" s="62">
        <v>1.8882300725461501</v>
      </c>
      <c r="AW90" s="62">
        <v>6.9949019678572696E-3</v>
      </c>
      <c r="AX90" s="62">
        <v>25</v>
      </c>
      <c r="AY90" s="62">
        <v>2.9996099593158778</v>
      </c>
      <c r="AZ90" s="62">
        <v>32.380214067586799</v>
      </c>
      <c r="BA90" s="61">
        <v>67.619785932413208</v>
      </c>
      <c r="BB90" s="60">
        <v>14.440926268189312</v>
      </c>
      <c r="BC90" s="60">
        <v>1.3377734628008462</v>
      </c>
      <c r="BD90" s="59">
        <v>2.0001950203420624</v>
      </c>
      <c r="BE90" s="43"/>
    </row>
    <row r="91" spans="1:57">
      <c r="A91" s="45">
        <v>47</v>
      </c>
      <c r="B91" s="63" t="s">
        <v>287</v>
      </c>
      <c r="C91" s="62">
        <v>38.28</v>
      </c>
      <c r="D91" s="62">
        <v>0</v>
      </c>
      <c r="E91" s="62">
        <v>0</v>
      </c>
      <c r="F91" s="62">
        <v>8.3500000000000005E-2</v>
      </c>
      <c r="G91" s="59">
        <v>4.84</v>
      </c>
      <c r="H91" s="62">
        <v>29.79</v>
      </c>
      <c r="I91" s="62">
        <v>0.20130000000000001</v>
      </c>
      <c r="J91" s="62">
        <v>23.58</v>
      </c>
      <c r="K91" s="62">
        <v>0</v>
      </c>
      <c r="L91" s="62">
        <v>0</v>
      </c>
      <c r="M91" s="62">
        <v>0</v>
      </c>
      <c r="N91" s="62">
        <v>96.774799999999999</v>
      </c>
      <c r="O91" s="62">
        <v>12.5</v>
      </c>
      <c r="P91" s="62">
        <v>1.27420973532187</v>
      </c>
      <c r="Q91" s="62">
        <v>0</v>
      </c>
      <c r="R91" s="62">
        <v>0</v>
      </c>
      <c r="S91" s="62">
        <v>2.0910076653586399E-3</v>
      </c>
      <c r="T91" s="62">
        <v>6.7367811548290496E-2</v>
      </c>
      <c r="U91" s="62">
        <v>0.87650988807507202</v>
      </c>
      <c r="V91" s="62">
        <v>4.9944919165153196E-3</v>
      </c>
      <c r="W91" s="62">
        <v>0.42049025097454601</v>
      </c>
      <c r="X91" s="62">
        <v>0</v>
      </c>
      <c r="Y91" s="62">
        <v>0</v>
      </c>
      <c r="Z91" s="62">
        <v>0</v>
      </c>
      <c r="AA91" s="62">
        <v>2.6456631855016499</v>
      </c>
      <c r="AB91" s="62">
        <v>4.72471328493382</v>
      </c>
      <c r="AC91" s="62">
        <v>3.0101378321336298</v>
      </c>
      <c r="AD91" s="62">
        <v>0</v>
      </c>
      <c r="AE91" s="62">
        <v>0</v>
      </c>
      <c r="AF91" s="62">
        <v>4.9397058477092101E-3</v>
      </c>
      <c r="AG91" s="59">
        <v>0.31829359419912601</v>
      </c>
      <c r="AH91" s="59">
        <v>2.7608386083760998</v>
      </c>
      <c r="AI91" s="59">
        <v>2.3597542309454499E-2</v>
      </c>
      <c r="AJ91" s="62">
        <v>1.98669587496459</v>
      </c>
      <c r="AK91" s="62">
        <v>0</v>
      </c>
      <c r="AL91" s="62">
        <v>0</v>
      </c>
      <c r="AM91" s="62">
        <v>0</v>
      </c>
      <c r="AN91" s="62">
        <v>8.1045031578306101</v>
      </c>
      <c r="AO91" s="62">
        <v>0.32657236822066699</v>
      </c>
      <c r="AP91" s="62">
        <v>0</v>
      </c>
      <c r="AQ91" s="59">
        <v>2.9713237428751902</v>
      </c>
      <c r="AR91" s="62">
        <v>2.7252390969418601</v>
      </c>
      <c r="AS91" s="62">
        <v>0</v>
      </c>
      <c r="AT91" s="62">
        <v>0.32236139524988</v>
      </c>
      <c r="AU91" s="62">
        <v>2.32932648429208E-2</v>
      </c>
      <c r="AV91" s="62">
        <v>1.9610785127969601</v>
      </c>
      <c r="AW91" s="62">
        <v>4.8760110289415501E-3</v>
      </c>
      <c r="AX91" s="62">
        <v>25.016344047471499</v>
      </c>
      <c r="AY91" s="62">
        <v>3.0476004921917399</v>
      </c>
      <c r="AZ91" s="62">
        <v>32.236139524987998</v>
      </c>
      <c r="BA91" s="61">
        <v>67.763860475011995</v>
      </c>
      <c r="BB91" s="60">
        <v>14.609723571059318</v>
      </c>
      <c r="BC91" s="60">
        <v>1.3733510663929782</v>
      </c>
      <c r="BD91" s="59">
        <v>1.9843717776398808</v>
      </c>
      <c r="BE91" s="43"/>
    </row>
    <row r="92" spans="1:57">
      <c r="A92" s="45">
        <v>34</v>
      </c>
      <c r="B92" s="63" t="s">
        <v>286</v>
      </c>
      <c r="C92" s="62">
        <v>38.61</v>
      </c>
      <c r="D92" s="62">
        <v>0</v>
      </c>
      <c r="E92" s="62">
        <v>0</v>
      </c>
      <c r="F92" s="62">
        <v>0.1318</v>
      </c>
      <c r="G92" s="59">
        <v>5.37</v>
      </c>
      <c r="H92" s="62">
        <v>29.73</v>
      </c>
      <c r="I92" s="62">
        <v>0.2382</v>
      </c>
      <c r="J92" s="62">
        <v>23.38</v>
      </c>
      <c r="K92" s="62">
        <v>0</v>
      </c>
      <c r="L92" s="62">
        <v>0</v>
      </c>
      <c r="M92" s="62">
        <v>0</v>
      </c>
      <c r="N92" s="62">
        <v>97.46</v>
      </c>
      <c r="O92" s="62">
        <v>12.5</v>
      </c>
      <c r="P92" s="62">
        <v>1.28519430200568</v>
      </c>
      <c r="Q92" s="62">
        <v>0</v>
      </c>
      <c r="R92" s="62">
        <v>0</v>
      </c>
      <c r="S92" s="62">
        <v>3.30053665023076E-3</v>
      </c>
      <c r="T92" s="62">
        <v>7.4744865292214899E-2</v>
      </c>
      <c r="U92" s="62">
        <v>0.87474451065699499</v>
      </c>
      <c r="V92" s="62">
        <v>5.9100247119421197E-3</v>
      </c>
      <c r="W92" s="62">
        <v>0.41692375181445601</v>
      </c>
      <c r="X92" s="62">
        <v>0</v>
      </c>
      <c r="Y92" s="62">
        <v>0</v>
      </c>
      <c r="Z92" s="62">
        <v>0</v>
      </c>
      <c r="AA92" s="62">
        <v>2.6608179911315202</v>
      </c>
      <c r="AB92" s="62">
        <v>4.6978034730907501</v>
      </c>
      <c r="AC92" s="62">
        <v>3.0187951277793599</v>
      </c>
      <c r="AD92" s="62">
        <v>0</v>
      </c>
      <c r="AE92" s="62">
        <v>0</v>
      </c>
      <c r="AF92" s="62">
        <v>7.7526362692586798E-3</v>
      </c>
      <c r="AG92" s="59">
        <v>0.35113668776546703</v>
      </c>
      <c r="AH92" s="59">
        <v>2.7395852001543299</v>
      </c>
      <c r="AI92" s="59">
        <v>2.7764134617813799E-2</v>
      </c>
      <c r="AJ92" s="62">
        <v>1.95862584928798</v>
      </c>
      <c r="AK92" s="62">
        <v>0</v>
      </c>
      <c r="AL92" s="62">
        <v>0</v>
      </c>
      <c r="AM92" s="62">
        <v>0</v>
      </c>
      <c r="AN92" s="62">
        <v>8.1036596358742106</v>
      </c>
      <c r="AO92" s="62">
        <v>0.32393636210691001</v>
      </c>
      <c r="AP92" s="62">
        <v>2.7200325658557199E-2</v>
      </c>
      <c r="AQ92" s="59">
        <v>2.9801795864331901</v>
      </c>
      <c r="AR92" s="62">
        <v>2.7045412302623602</v>
      </c>
      <c r="AS92" s="62">
        <v>2.6852387075235701E-2</v>
      </c>
      <c r="AT92" s="62">
        <v>0.31979266322871802</v>
      </c>
      <c r="AU92" s="62">
        <v>2.7408983955747E-2</v>
      </c>
      <c r="AV92" s="62">
        <v>1.9335716822234801</v>
      </c>
      <c r="AW92" s="62">
        <v>7.6534668212750899E-3</v>
      </c>
      <c r="AX92" s="62">
        <v>25</v>
      </c>
      <c r="AY92" s="62">
        <v>3.024333893491078</v>
      </c>
      <c r="AZ92" s="62">
        <v>31.979266322871801</v>
      </c>
      <c r="BA92" s="61">
        <v>68.020733677128192</v>
      </c>
      <c r="BB92" s="60">
        <v>14.673176789427478</v>
      </c>
      <c r="BC92" s="60">
        <v>1.3605474694338686</v>
      </c>
      <c r="BD92" s="59">
        <v>1.9878330532544628</v>
      </c>
      <c r="BE92" s="43"/>
    </row>
    <row r="93" spans="1:57">
      <c r="A93" s="45">
        <v>22</v>
      </c>
      <c r="B93" s="63" t="s">
        <v>285</v>
      </c>
      <c r="C93" s="62">
        <v>38.72</v>
      </c>
      <c r="D93" s="62">
        <v>0</v>
      </c>
      <c r="E93" s="62">
        <v>0</v>
      </c>
      <c r="F93" s="62">
        <v>8.6999999999999994E-2</v>
      </c>
      <c r="G93" s="59">
        <v>5.69</v>
      </c>
      <c r="H93" s="62">
        <v>29.39</v>
      </c>
      <c r="I93" s="62">
        <v>0.20030000000000001</v>
      </c>
      <c r="J93" s="62">
        <v>22.93</v>
      </c>
      <c r="K93" s="62">
        <v>0</v>
      </c>
      <c r="L93" s="62">
        <v>0</v>
      </c>
      <c r="M93" s="62">
        <v>0</v>
      </c>
      <c r="N93" s="62">
        <v>97.017300000000006</v>
      </c>
      <c r="O93" s="62">
        <v>12.5</v>
      </c>
      <c r="P93" s="62">
        <v>1.2888558242336201</v>
      </c>
      <c r="Q93" s="62">
        <v>0</v>
      </c>
      <c r="R93" s="62">
        <v>0</v>
      </c>
      <c r="S93" s="62">
        <v>2.1786546932479199E-3</v>
      </c>
      <c r="T93" s="62">
        <v>7.9198935477225799E-2</v>
      </c>
      <c r="U93" s="62">
        <v>0.86474070528789404</v>
      </c>
      <c r="V93" s="62">
        <v>4.9696807296473796E-3</v>
      </c>
      <c r="W93" s="62">
        <v>0.40889912870425499</v>
      </c>
      <c r="X93" s="62">
        <v>0</v>
      </c>
      <c r="Y93" s="62">
        <v>0</v>
      </c>
      <c r="Z93" s="62">
        <v>0</v>
      </c>
      <c r="AA93" s="62">
        <v>2.6488429291258901</v>
      </c>
      <c r="AB93" s="62">
        <v>4.7190416096604801</v>
      </c>
      <c r="AC93" s="62">
        <v>3.0410821317058501</v>
      </c>
      <c r="AD93" s="62">
        <v>0</v>
      </c>
      <c r="AE93" s="62">
        <v>0</v>
      </c>
      <c r="AF93" s="62">
        <v>5.1405810752595104E-3</v>
      </c>
      <c r="AG93" s="59">
        <v>0.37374307195784401</v>
      </c>
      <c r="AH93" s="59">
        <v>2.7204982465471401</v>
      </c>
      <c r="AI93" s="59">
        <v>2.34521301499338E-2</v>
      </c>
      <c r="AJ93" s="62">
        <v>1.92961200250929</v>
      </c>
      <c r="AK93" s="62">
        <v>0</v>
      </c>
      <c r="AL93" s="62">
        <v>0</v>
      </c>
      <c r="AM93" s="62">
        <v>0</v>
      </c>
      <c r="AN93" s="62">
        <v>8.0935281639453205</v>
      </c>
      <c r="AO93" s="62">
        <v>0.29227551232913401</v>
      </c>
      <c r="AP93" s="62">
        <v>8.1467559628709899E-2</v>
      </c>
      <c r="AQ93" s="59">
        <v>3.0059396298915702</v>
      </c>
      <c r="AR93" s="62">
        <v>2.68906038646166</v>
      </c>
      <c r="AS93" s="62">
        <v>8.0526127027397407E-2</v>
      </c>
      <c r="AT93" s="62">
        <v>0.28889799989196302</v>
      </c>
      <c r="AU93" s="62">
        <v>2.3181119210192998E-2</v>
      </c>
      <c r="AV93" s="62">
        <v>1.9073135605856</v>
      </c>
      <c r="AW93" s="62">
        <v>5.0811769316225202E-3</v>
      </c>
      <c r="AX93" s="62">
        <v>25</v>
      </c>
      <c r="AY93" s="62">
        <v>2.977958386353623</v>
      </c>
      <c r="AZ93" s="62">
        <v>28.889799989196302</v>
      </c>
      <c r="BA93" s="61">
        <v>71.110200010803695</v>
      </c>
      <c r="BB93" s="60">
        <v>16.268998729802572</v>
      </c>
      <c r="BC93" s="60">
        <v>1.3371618917805077</v>
      </c>
      <c r="BD93" s="59">
        <v>2.0110208068231903</v>
      </c>
      <c r="BE93" s="43"/>
    </row>
    <row r="94" spans="1:57">
      <c r="A94" s="45">
        <v>47</v>
      </c>
      <c r="B94" s="63" t="s">
        <v>284</v>
      </c>
      <c r="C94" s="62">
        <v>38.74</v>
      </c>
      <c r="D94" s="62">
        <v>0</v>
      </c>
      <c r="E94" s="62">
        <v>0</v>
      </c>
      <c r="F94" s="62">
        <v>0.13100000000000001</v>
      </c>
      <c r="G94" s="59">
        <v>5.92</v>
      </c>
      <c r="H94" s="62">
        <v>28.99</v>
      </c>
      <c r="I94" s="62">
        <v>0.1769</v>
      </c>
      <c r="J94" s="62">
        <v>22.8</v>
      </c>
      <c r="K94" s="62">
        <v>0</v>
      </c>
      <c r="L94" s="62">
        <v>0</v>
      </c>
      <c r="M94" s="62">
        <v>0</v>
      </c>
      <c r="N94" s="62">
        <v>96.757900000000006</v>
      </c>
      <c r="O94" s="62">
        <v>12.5</v>
      </c>
      <c r="P94" s="62">
        <v>1.2895215555477899</v>
      </c>
      <c r="Q94" s="62">
        <v>0</v>
      </c>
      <c r="R94" s="62">
        <v>0</v>
      </c>
      <c r="S94" s="62">
        <v>3.28050304385607E-3</v>
      </c>
      <c r="T94" s="62">
        <v>8.2400298422702398E-2</v>
      </c>
      <c r="U94" s="62">
        <v>0.85297152250071595</v>
      </c>
      <c r="V94" s="62">
        <v>4.3890989569377002E-3</v>
      </c>
      <c r="W94" s="62">
        <v>0.40658090425019699</v>
      </c>
      <c r="X94" s="62">
        <v>0</v>
      </c>
      <c r="Y94" s="62">
        <v>0</v>
      </c>
      <c r="Z94" s="62">
        <v>0</v>
      </c>
      <c r="AA94" s="62">
        <v>2.6391438827222</v>
      </c>
      <c r="AB94" s="62">
        <v>4.7363844320252202</v>
      </c>
      <c r="AC94" s="62">
        <v>3.0538349102287401</v>
      </c>
      <c r="AD94" s="62">
        <v>0</v>
      </c>
      <c r="AE94" s="62">
        <v>0</v>
      </c>
      <c r="AF94" s="62">
        <v>7.76886177306561E-3</v>
      </c>
      <c r="AG94" s="59">
        <v>0.39027949064352002</v>
      </c>
      <c r="AH94" s="59">
        <v>2.6933340267554899</v>
      </c>
      <c r="AI94" s="59">
        <v>2.0788459970257901E-2</v>
      </c>
      <c r="AJ94" s="62">
        <v>1.92572346524937</v>
      </c>
      <c r="AK94" s="62">
        <v>0</v>
      </c>
      <c r="AL94" s="62">
        <v>0</v>
      </c>
      <c r="AM94" s="62">
        <v>0</v>
      </c>
      <c r="AN94" s="62">
        <v>8.0917292146204503</v>
      </c>
      <c r="AO94" s="62">
        <v>0.28665379568889499</v>
      </c>
      <c r="AP94" s="62">
        <v>0.103625694954624</v>
      </c>
      <c r="AQ94" s="59">
        <v>3.0192161197989198</v>
      </c>
      <c r="AR94" s="62">
        <v>2.6628019354766099</v>
      </c>
      <c r="AS94" s="62">
        <v>0.102450976503158</v>
      </c>
      <c r="AT94" s="62">
        <v>0.28340423964851302</v>
      </c>
      <c r="AU94" s="62">
        <v>2.05527984626045E-2</v>
      </c>
      <c r="AV94" s="62">
        <v>1.9038931374716801</v>
      </c>
      <c r="AW94" s="62">
        <v>7.6807926385164104E-3</v>
      </c>
      <c r="AX94" s="62">
        <v>25</v>
      </c>
      <c r="AY94" s="62">
        <v>2.946206175125123</v>
      </c>
      <c r="AZ94" s="62">
        <v>28.340423964851304</v>
      </c>
      <c r="BA94" s="61">
        <v>71.659576035148689</v>
      </c>
      <c r="BB94" s="60">
        <v>16.547737090067415</v>
      </c>
      <c r="BC94" s="60">
        <v>1.3137332831961643</v>
      </c>
      <c r="BD94" s="59">
        <v>2.0268969124374427</v>
      </c>
      <c r="BE94" s="43"/>
    </row>
    <row r="95" spans="1:57">
      <c r="A95" s="45">
        <v>16</v>
      </c>
      <c r="B95" s="63" t="s">
        <v>283</v>
      </c>
      <c r="C95" s="62">
        <v>38.619999999999997</v>
      </c>
      <c r="D95" s="62">
        <v>0</v>
      </c>
      <c r="E95" s="62">
        <v>0</v>
      </c>
      <c r="F95" s="62">
        <v>0.12509999999999999</v>
      </c>
      <c r="G95" s="59">
        <v>5.58</v>
      </c>
      <c r="H95" s="62">
        <v>29.41</v>
      </c>
      <c r="I95" s="62">
        <v>0.27539999999999998</v>
      </c>
      <c r="J95" s="62">
        <v>22.52</v>
      </c>
      <c r="K95" s="62">
        <v>0</v>
      </c>
      <c r="L95" s="62">
        <v>0</v>
      </c>
      <c r="M95" s="62">
        <v>0</v>
      </c>
      <c r="N95" s="62">
        <v>96.530500000000004</v>
      </c>
      <c r="O95" s="62">
        <v>12.5</v>
      </c>
      <c r="P95" s="62">
        <v>1.28552716766277</v>
      </c>
      <c r="Q95" s="62">
        <v>0</v>
      </c>
      <c r="R95" s="62">
        <v>0</v>
      </c>
      <c r="S95" s="62">
        <v>3.1327551968427002E-3</v>
      </c>
      <c r="T95" s="62">
        <v>7.7667848851128304E-2</v>
      </c>
      <c r="U95" s="62">
        <v>0.86532916442725305</v>
      </c>
      <c r="V95" s="62">
        <v>6.8330008634292999E-3</v>
      </c>
      <c r="W95" s="62">
        <v>0.40158780542607198</v>
      </c>
      <c r="X95" s="62">
        <v>0</v>
      </c>
      <c r="Y95" s="62">
        <v>0</v>
      </c>
      <c r="Z95" s="62">
        <v>0</v>
      </c>
      <c r="AA95" s="62">
        <v>2.6400777424274899</v>
      </c>
      <c r="AB95" s="62">
        <v>4.7347090576607496</v>
      </c>
      <c r="AC95" s="62">
        <v>3.0432985623009401</v>
      </c>
      <c r="AD95" s="62">
        <v>0</v>
      </c>
      <c r="AE95" s="62">
        <v>0</v>
      </c>
      <c r="AF95" s="62">
        <v>7.41634220296247E-3</v>
      </c>
      <c r="AG95" s="59">
        <v>0.36773466744446298</v>
      </c>
      <c r="AH95" s="59">
        <v>2.73138788844782</v>
      </c>
      <c r="AI95" s="59">
        <v>3.2352271079082499E-2</v>
      </c>
      <c r="AJ95" s="62">
        <v>1.90140141979693</v>
      </c>
      <c r="AK95" s="62">
        <v>0</v>
      </c>
      <c r="AL95" s="62">
        <v>0</v>
      </c>
      <c r="AM95" s="62">
        <v>0</v>
      </c>
      <c r="AN95" s="62">
        <v>8.0835911512721896</v>
      </c>
      <c r="AO95" s="62">
        <v>0.261222347725592</v>
      </c>
      <c r="AP95" s="62">
        <v>0.106512319718871</v>
      </c>
      <c r="AQ95" s="59">
        <v>3.01182828804694</v>
      </c>
      <c r="AR95" s="62">
        <v>2.7031430336681002</v>
      </c>
      <c r="AS95" s="62">
        <v>0.105410892486425</v>
      </c>
      <c r="AT95" s="62">
        <v>0.25852108830069298</v>
      </c>
      <c r="AU95" s="62">
        <v>3.2017721305947898E-2</v>
      </c>
      <c r="AV95" s="62">
        <v>1.88173932522323</v>
      </c>
      <c r="AW95" s="62">
        <v>7.3396509686616601E-3</v>
      </c>
      <c r="AX95" s="62">
        <v>25</v>
      </c>
      <c r="AY95" s="62">
        <v>2.9616641219687931</v>
      </c>
      <c r="AZ95" s="62">
        <v>25.852108830069298</v>
      </c>
      <c r="BA95" s="61">
        <v>74.147891169930702</v>
      </c>
      <c r="BB95" s="60">
        <v>18.266637370762783</v>
      </c>
      <c r="BC95" s="60">
        <v>1.338741063304498</v>
      </c>
      <c r="BD95" s="59">
        <v>2.019167939015603</v>
      </c>
      <c r="BE95" s="43"/>
    </row>
    <row r="96" spans="1:57">
      <c r="A96" s="45">
        <v>27</v>
      </c>
      <c r="B96" s="63" t="s">
        <v>282</v>
      </c>
      <c r="C96" s="62">
        <v>38.81</v>
      </c>
      <c r="D96" s="62">
        <v>0</v>
      </c>
      <c r="E96" s="62">
        <v>0</v>
      </c>
      <c r="F96" s="62">
        <v>0.14399999999999999</v>
      </c>
      <c r="G96" s="59">
        <v>5.6</v>
      </c>
      <c r="H96" s="62">
        <v>29.91</v>
      </c>
      <c r="I96" s="62">
        <v>0.249</v>
      </c>
      <c r="J96" s="62">
        <v>22.48</v>
      </c>
      <c r="K96" s="62">
        <v>0</v>
      </c>
      <c r="L96" s="62">
        <v>5.5E-2</v>
      </c>
      <c r="M96" s="62">
        <v>0</v>
      </c>
      <c r="N96" s="62">
        <v>97.248000000000005</v>
      </c>
      <c r="O96" s="62">
        <v>12.5</v>
      </c>
      <c r="P96" s="62">
        <v>1.29185161514738</v>
      </c>
      <c r="Q96" s="62">
        <v>0</v>
      </c>
      <c r="R96" s="62">
        <v>0</v>
      </c>
      <c r="S96" s="62">
        <v>3.6060491474448398E-3</v>
      </c>
      <c r="T96" s="62">
        <v>7.7946228237691498E-2</v>
      </c>
      <c r="U96" s="62">
        <v>0.88004064291122497</v>
      </c>
      <c r="V96" s="62">
        <v>6.1779855301158197E-3</v>
      </c>
      <c r="W96" s="62">
        <v>0.40087450559405402</v>
      </c>
      <c r="X96" s="62">
        <v>0</v>
      </c>
      <c r="Y96" s="62">
        <v>7.7533148945408195E-4</v>
      </c>
      <c r="Z96" s="62">
        <v>0</v>
      </c>
      <c r="AA96" s="62">
        <v>2.6612723580573698</v>
      </c>
      <c r="AB96" s="62">
        <v>4.6970014031651104</v>
      </c>
      <c r="AC96" s="62">
        <v>3.0339144245141898</v>
      </c>
      <c r="AD96" s="62">
        <v>0</v>
      </c>
      <c r="AE96" s="62">
        <v>0</v>
      </c>
      <c r="AF96" s="62">
        <v>8.4688089527153905E-3</v>
      </c>
      <c r="AG96" s="59">
        <v>0.36611354340386498</v>
      </c>
      <c r="AH96" s="59">
        <v>2.7557014230642398</v>
      </c>
      <c r="AI96" s="59">
        <v>2.9018006703687801E-2</v>
      </c>
      <c r="AJ96" s="62">
        <v>1.88290811526839</v>
      </c>
      <c r="AK96" s="62">
        <v>0</v>
      </c>
      <c r="AL96" s="62">
        <v>3.64173309388392E-3</v>
      </c>
      <c r="AM96" s="62">
        <v>0</v>
      </c>
      <c r="AN96" s="62">
        <v>8.0797660550009702</v>
      </c>
      <c r="AO96" s="62">
        <v>0.24926892187803801</v>
      </c>
      <c r="AP96" s="62">
        <v>0.116844621525827</v>
      </c>
      <c r="AQ96" s="59">
        <v>3.0039626433355502</v>
      </c>
      <c r="AR96" s="62">
        <v>2.7284962503176402</v>
      </c>
      <c r="AS96" s="62">
        <v>0.11569109375735601</v>
      </c>
      <c r="AT96" s="62">
        <v>0.246808058729624</v>
      </c>
      <c r="AU96" s="62">
        <v>2.8731531587578098E-2</v>
      </c>
      <c r="AV96" s="62">
        <v>1.86431943940057</v>
      </c>
      <c r="AW96" s="62">
        <v>8.3852021408205198E-3</v>
      </c>
      <c r="AX96" s="62">
        <v>24.992788438538302</v>
      </c>
      <c r="AY96" s="62">
        <v>2.9753043090472642</v>
      </c>
      <c r="AZ96" s="62">
        <v>24.680805872962399</v>
      </c>
      <c r="BA96" s="61">
        <v>75.319194127037605</v>
      </c>
      <c r="BB96" s="60">
        <v>19.194017972698152</v>
      </c>
      <c r="BC96" s="60">
        <v>1.3583109042241941</v>
      </c>
      <c r="BD96" s="59">
        <v>2.0087420647455039</v>
      </c>
      <c r="BE96" s="43"/>
    </row>
    <row r="97" spans="1:56">
      <c r="A97" s="45">
        <v>30</v>
      </c>
      <c r="B97" s="63" t="s">
        <v>281</v>
      </c>
      <c r="C97" s="62">
        <v>38.81</v>
      </c>
      <c r="D97" s="62">
        <v>0</v>
      </c>
      <c r="E97" s="62">
        <v>0</v>
      </c>
      <c r="F97" s="62">
        <v>9.8000000000000004E-2</v>
      </c>
      <c r="G97" s="59">
        <v>5.72</v>
      </c>
      <c r="H97" s="62">
        <v>29.71</v>
      </c>
      <c r="I97" s="62">
        <v>0.248</v>
      </c>
      <c r="J97" s="62">
        <v>22.34</v>
      </c>
      <c r="K97" s="62">
        <v>0</v>
      </c>
      <c r="L97" s="62">
        <v>0</v>
      </c>
      <c r="M97" s="62">
        <v>0</v>
      </c>
      <c r="N97" s="62">
        <v>96.926000000000002</v>
      </c>
      <c r="O97" s="62">
        <v>12.5</v>
      </c>
      <c r="P97" s="62">
        <v>1.29185161514738</v>
      </c>
      <c r="Q97" s="62">
        <v>0</v>
      </c>
      <c r="R97" s="62">
        <v>0</v>
      </c>
      <c r="S97" s="62">
        <v>2.4541167808999598E-3</v>
      </c>
      <c r="T97" s="62">
        <v>7.9616504557070603E-2</v>
      </c>
      <c r="U97" s="62">
        <v>0.87415605151763598</v>
      </c>
      <c r="V97" s="62">
        <v>6.1531743432478797E-3</v>
      </c>
      <c r="W97" s="62">
        <v>0.39837795618199101</v>
      </c>
      <c r="X97" s="62">
        <v>0</v>
      </c>
      <c r="Y97" s="62">
        <v>0</v>
      </c>
      <c r="Z97" s="62">
        <v>0</v>
      </c>
      <c r="AA97" s="62">
        <v>2.6526094185282298</v>
      </c>
      <c r="AB97" s="62">
        <v>4.7123409547929196</v>
      </c>
      <c r="AC97" s="62">
        <v>3.0438226367871999</v>
      </c>
      <c r="AD97" s="62">
        <v>0</v>
      </c>
      <c r="AE97" s="62">
        <v>0</v>
      </c>
      <c r="AF97" s="62">
        <v>5.7823175072397202E-3</v>
      </c>
      <c r="AG97" s="59">
        <v>0.37518011510173999</v>
      </c>
      <c r="AH97" s="59">
        <v>2.7462142416310802</v>
      </c>
      <c r="AI97" s="59">
        <v>2.8995855459667999E-2</v>
      </c>
      <c r="AJ97" s="62">
        <v>1.8772927584031001</v>
      </c>
      <c r="AK97" s="62">
        <v>0</v>
      </c>
      <c r="AL97" s="62">
        <v>0</v>
      </c>
      <c r="AM97" s="62">
        <v>0</v>
      </c>
      <c r="AN97" s="62">
        <v>8.0772879248900207</v>
      </c>
      <c r="AO97" s="62">
        <v>0.241524765281319</v>
      </c>
      <c r="AP97" s="62">
        <v>0.13365534982042099</v>
      </c>
      <c r="AQ97" s="59">
        <v>3.0146976708929398</v>
      </c>
      <c r="AR97" s="62">
        <v>2.7199369562337101</v>
      </c>
      <c r="AS97" s="62">
        <v>0.132376462063277</v>
      </c>
      <c r="AT97" s="62">
        <v>0.23921372374216299</v>
      </c>
      <c r="AU97" s="62">
        <v>2.8718407197364099E-2</v>
      </c>
      <c r="AV97" s="62">
        <v>1.8593297907514199</v>
      </c>
      <c r="AW97" s="62">
        <v>5.72698911912906E-3</v>
      </c>
      <c r="AX97" s="62">
        <v>25</v>
      </c>
      <c r="AY97" s="62">
        <v>2.9591506799758731</v>
      </c>
      <c r="AZ97" s="62">
        <v>23.921372374216297</v>
      </c>
      <c r="BA97" s="61">
        <v>76.078627625783696</v>
      </c>
      <c r="BB97" s="60">
        <v>19.816428347376846</v>
      </c>
      <c r="BC97" s="60">
        <v>1.3462204308164967</v>
      </c>
      <c r="BD97" s="59">
        <v>2.0204246600120608</v>
      </c>
    </row>
    <row r="98" spans="1:56">
      <c r="A98" s="45">
        <v>31</v>
      </c>
      <c r="B98" s="63" t="s">
        <v>280</v>
      </c>
      <c r="C98" s="62">
        <v>38.83</v>
      </c>
      <c r="D98" s="62">
        <v>0</v>
      </c>
      <c r="E98" s="62">
        <v>0</v>
      </c>
      <c r="F98" s="62">
        <v>0.156</v>
      </c>
      <c r="G98" s="59">
        <v>5.16</v>
      </c>
      <c r="H98" s="62">
        <v>30.29</v>
      </c>
      <c r="I98" s="62">
        <v>0.309</v>
      </c>
      <c r="J98" s="62">
        <v>22.54</v>
      </c>
      <c r="K98" s="62">
        <v>0</v>
      </c>
      <c r="L98" s="62">
        <v>0</v>
      </c>
      <c r="M98" s="62">
        <v>0</v>
      </c>
      <c r="N98" s="62">
        <v>97.284999999999997</v>
      </c>
      <c r="O98" s="62">
        <v>12.5</v>
      </c>
      <c r="P98" s="62">
        <v>1.29251734646156</v>
      </c>
      <c r="Q98" s="62">
        <v>0</v>
      </c>
      <c r="R98" s="62">
        <v>0</v>
      </c>
      <c r="S98" s="62">
        <v>3.9065532430652399E-3</v>
      </c>
      <c r="T98" s="62">
        <v>7.1821881733301396E-2</v>
      </c>
      <c r="U98" s="62">
        <v>0.89122136655904405</v>
      </c>
      <c r="V98" s="62">
        <v>7.6666567421919199E-3</v>
      </c>
      <c r="W98" s="62">
        <v>0.40194445534208101</v>
      </c>
      <c r="X98" s="62">
        <v>0</v>
      </c>
      <c r="Y98" s="62">
        <v>0</v>
      </c>
      <c r="Z98" s="62">
        <v>0</v>
      </c>
      <c r="AA98" s="62">
        <v>2.6690782600812399</v>
      </c>
      <c r="AB98" s="62">
        <v>4.6832647011330204</v>
      </c>
      <c r="AC98" s="62">
        <v>3.02660043214276</v>
      </c>
      <c r="AD98" s="62">
        <v>0</v>
      </c>
      <c r="AE98" s="62">
        <v>0</v>
      </c>
      <c r="AF98" s="62">
        <v>9.1477114531720808E-3</v>
      </c>
      <c r="AG98" s="59">
        <v>0.33636088349052101</v>
      </c>
      <c r="AH98" s="59">
        <v>2.7825503779343301</v>
      </c>
      <c r="AI98" s="59">
        <v>3.5904982896410899E-2</v>
      </c>
      <c r="AJ98" s="62">
        <v>1.8824122795197</v>
      </c>
      <c r="AK98" s="62">
        <v>0</v>
      </c>
      <c r="AL98" s="62">
        <v>0</v>
      </c>
      <c r="AM98" s="62">
        <v>0</v>
      </c>
      <c r="AN98" s="62">
        <v>8.0729766674368992</v>
      </c>
      <c r="AO98" s="62">
        <v>0.228052085740309</v>
      </c>
      <c r="AP98" s="62">
        <v>0.108308797750212</v>
      </c>
      <c r="AQ98" s="59">
        <v>2.9992411045614298</v>
      </c>
      <c r="AR98" s="62">
        <v>2.7573971708928702</v>
      </c>
      <c r="AS98" s="62">
        <v>0.107329727025805</v>
      </c>
      <c r="AT98" s="62">
        <v>0.22599058080787299</v>
      </c>
      <c r="AU98" s="62">
        <v>3.5580415378864597E-2</v>
      </c>
      <c r="AV98" s="62">
        <v>1.8653959817449599</v>
      </c>
      <c r="AW98" s="62">
        <v>9.0650195881974809E-3</v>
      </c>
      <c r="AX98" s="62">
        <v>25</v>
      </c>
      <c r="AY98" s="62">
        <v>2.983387751700743</v>
      </c>
      <c r="AZ98" s="62">
        <v>22.599058080787298</v>
      </c>
      <c r="BA98" s="61">
        <v>77.400941919212698</v>
      </c>
      <c r="BB98" s="60">
        <v>21.088061626312143</v>
      </c>
      <c r="BC98" s="60">
        <v>1.3729964459777895</v>
      </c>
      <c r="BD98" s="59">
        <v>2.0083061241496294</v>
      </c>
    </row>
    <row r="99" spans="1:56">
      <c r="A99" s="45">
        <v>14</v>
      </c>
      <c r="B99" s="48" t="s">
        <v>279</v>
      </c>
      <c r="C99" s="62">
        <v>39.049999999999997</v>
      </c>
      <c r="D99" s="62">
        <v>0</v>
      </c>
      <c r="E99" s="62">
        <v>0</v>
      </c>
      <c r="F99" s="62">
        <v>0</v>
      </c>
      <c r="G99" s="59">
        <v>2.74</v>
      </c>
      <c r="H99" s="62">
        <v>31.93</v>
      </c>
      <c r="I99" s="62">
        <v>0.1226</v>
      </c>
      <c r="J99" s="62">
        <v>23.86</v>
      </c>
      <c r="K99" s="62">
        <v>0</v>
      </c>
      <c r="L99" s="62">
        <v>0</v>
      </c>
      <c r="M99" s="62">
        <v>0</v>
      </c>
      <c r="N99" s="62">
        <v>97.702600000000004</v>
      </c>
      <c r="O99" s="62">
        <v>12.5</v>
      </c>
      <c r="P99" s="62">
        <v>1.2998403909174301</v>
      </c>
      <c r="Q99" s="62">
        <v>0</v>
      </c>
      <c r="R99" s="62">
        <v>0</v>
      </c>
      <c r="S99" s="62">
        <v>0</v>
      </c>
      <c r="T99" s="62">
        <v>3.8137975959156203E-2</v>
      </c>
      <c r="U99" s="62">
        <v>0.93947501598647398</v>
      </c>
      <c r="V99" s="62">
        <v>3.0418515100088298E-3</v>
      </c>
      <c r="W99" s="62">
        <v>0.42548334979867097</v>
      </c>
      <c r="X99" s="62">
        <v>0</v>
      </c>
      <c r="Y99" s="62">
        <v>0</v>
      </c>
      <c r="Z99" s="62">
        <v>0</v>
      </c>
      <c r="AA99" s="62">
        <v>2.7059785841717399</v>
      </c>
      <c r="AB99" s="62">
        <v>4.6194009343300397</v>
      </c>
      <c r="AC99" s="62">
        <v>3.0022419581419402</v>
      </c>
      <c r="AD99" s="62">
        <v>0</v>
      </c>
      <c r="AE99" s="62">
        <v>0</v>
      </c>
      <c r="AF99" s="62">
        <v>0</v>
      </c>
      <c r="AG99" s="59">
        <v>0.17617460177918301</v>
      </c>
      <c r="AH99" s="59">
        <v>2.8932078444184302</v>
      </c>
      <c r="AI99" s="59">
        <v>1.4051531707428001E-2</v>
      </c>
      <c r="AJ99" s="62">
        <v>1.96547818360186</v>
      </c>
      <c r="AK99" s="62">
        <v>0</v>
      </c>
      <c r="AL99" s="62">
        <v>0</v>
      </c>
      <c r="AM99" s="62">
        <v>0</v>
      </c>
      <c r="AN99" s="62">
        <v>8.0511541196488405</v>
      </c>
      <c r="AO99" s="62">
        <v>0.159856623902627</v>
      </c>
      <c r="AP99" s="62">
        <v>1.6317977876555801E-2</v>
      </c>
      <c r="AQ99" s="59">
        <v>2.9831667992194801</v>
      </c>
      <c r="AR99" s="62">
        <v>2.8748254487962699</v>
      </c>
      <c r="AS99" s="62">
        <v>1.6214299350431501E-2</v>
      </c>
      <c r="AT99" s="62">
        <v>0.15884095276476901</v>
      </c>
      <c r="AU99" s="62">
        <v>1.3962253360059599E-2</v>
      </c>
      <c r="AV99" s="62">
        <v>1.9529902465089899</v>
      </c>
      <c r="AW99" s="62">
        <v>0</v>
      </c>
      <c r="AX99" s="62">
        <v>25</v>
      </c>
      <c r="AY99" s="62">
        <v>3.0336664015610388</v>
      </c>
      <c r="AZ99" s="62">
        <v>15.8840952764769</v>
      </c>
      <c r="BA99" s="61">
        <v>84.115904723523101</v>
      </c>
      <c r="BB99" s="60">
        <v>30.584003454134752</v>
      </c>
      <c r="BC99" s="60">
        <v>1.4496135423040164</v>
      </c>
      <c r="BD99" s="59">
        <v>1.983166799219481</v>
      </c>
    </row>
    <row r="100" spans="1:56">
      <c r="A100" s="45">
        <v>22</v>
      </c>
      <c r="B100" s="48" t="s">
        <v>278</v>
      </c>
      <c r="C100" s="62">
        <v>39.29</v>
      </c>
      <c r="D100" s="62">
        <v>0</v>
      </c>
      <c r="E100" s="62">
        <v>0</v>
      </c>
      <c r="F100" s="62">
        <v>0</v>
      </c>
      <c r="G100" s="59">
        <v>2.2999999999999998</v>
      </c>
      <c r="H100" s="62">
        <v>32.58</v>
      </c>
      <c r="I100" s="62">
        <v>5.1299999999999998E-2</v>
      </c>
      <c r="J100" s="62">
        <v>24.37</v>
      </c>
      <c r="K100" s="62">
        <v>0</v>
      </c>
      <c r="L100" s="62">
        <v>0</v>
      </c>
      <c r="M100" s="62">
        <v>0</v>
      </c>
      <c r="N100" s="62">
        <v>98.591300000000004</v>
      </c>
      <c r="O100" s="62">
        <v>12.5</v>
      </c>
      <c r="P100" s="62">
        <v>1.30782916668747</v>
      </c>
      <c r="Q100" s="62">
        <v>0</v>
      </c>
      <c r="R100" s="62">
        <v>0</v>
      </c>
      <c r="S100" s="62">
        <v>0</v>
      </c>
      <c r="T100" s="62">
        <v>3.2013629454766102E-2</v>
      </c>
      <c r="U100" s="62">
        <v>0.95859993801563703</v>
      </c>
      <c r="V100" s="62">
        <v>1.27281388632507E-3</v>
      </c>
      <c r="W100" s="62">
        <v>0.43457792265689899</v>
      </c>
      <c r="X100" s="62">
        <v>0</v>
      </c>
      <c r="Y100" s="62">
        <v>0</v>
      </c>
      <c r="Z100" s="62">
        <v>0</v>
      </c>
      <c r="AA100" s="62">
        <v>2.7342934707011</v>
      </c>
      <c r="AB100" s="62">
        <v>4.5715648791696397</v>
      </c>
      <c r="AC100" s="62">
        <v>2.9894129431910699</v>
      </c>
      <c r="AD100" s="62">
        <v>0</v>
      </c>
      <c r="AE100" s="62">
        <v>0</v>
      </c>
      <c r="AF100" s="62">
        <v>0</v>
      </c>
      <c r="AG100" s="59">
        <v>0.14635238407015999</v>
      </c>
      <c r="AH100" s="59">
        <v>2.92153453987099</v>
      </c>
      <c r="AI100" s="59">
        <v>5.8187512604430903E-3</v>
      </c>
      <c r="AJ100" s="62">
        <v>1.98670116848078</v>
      </c>
      <c r="AK100" s="62">
        <v>0</v>
      </c>
      <c r="AL100" s="62">
        <v>0</v>
      </c>
      <c r="AM100" s="62">
        <v>0</v>
      </c>
      <c r="AN100" s="62">
        <v>8.0498197868734405</v>
      </c>
      <c r="AO100" s="62">
        <v>0.15568683397948399</v>
      </c>
      <c r="AP100" s="62">
        <v>0</v>
      </c>
      <c r="AQ100" s="59">
        <v>2.9709116699142002</v>
      </c>
      <c r="AR100" s="62">
        <v>2.9034533614131699</v>
      </c>
      <c r="AS100" s="62">
        <v>0</v>
      </c>
      <c r="AT100" s="62">
        <v>0.154723298758422</v>
      </c>
      <c r="AU100" s="62">
        <v>5.7827394048562703E-3</v>
      </c>
      <c r="AV100" s="62">
        <v>1.9744056101434</v>
      </c>
      <c r="AW100" s="62">
        <v>0</v>
      </c>
      <c r="AX100" s="62">
        <v>25.0185533592681</v>
      </c>
      <c r="AY100" s="62">
        <v>3.0581766601715921</v>
      </c>
      <c r="AZ100" s="62">
        <v>15.472329875842201</v>
      </c>
      <c r="BA100" s="61">
        <v>84.527670124157794</v>
      </c>
      <c r="BB100" s="60">
        <v>31.563712447641937</v>
      </c>
      <c r="BC100" s="60">
        <v>1.4662511079188703</v>
      </c>
      <c r="BD100" s="59">
        <v>1.9801883495482562</v>
      </c>
    </row>
    <row r="101" spans="1:56">
      <c r="A101" s="45">
        <v>14</v>
      </c>
      <c r="B101" s="48" t="s">
        <v>277</v>
      </c>
      <c r="C101" s="62">
        <v>39.119999999999997</v>
      </c>
      <c r="D101" s="62">
        <v>0</v>
      </c>
      <c r="E101" s="62">
        <v>0</v>
      </c>
      <c r="F101" s="62">
        <v>0</v>
      </c>
      <c r="G101" s="59">
        <v>2.62</v>
      </c>
      <c r="H101" s="62">
        <v>31.86</v>
      </c>
      <c r="I101" s="62">
        <v>0.1182</v>
      </c>
      <c r="J101" s="62">
        <v>23.81</v>
      </c>
      <c r="K101" s="62">
        <v>0</v>
      </c>
      <c r="L101" s="62">
        <v>0</v>
      </c>
      <c r="M101" s="62">
        <v>0</v>
      </c>
      <c r="N101" s="62">
        <v>97.528199999999998</v>
      </c>
      <c r="O101" s="62">
        <v>12.5</v>
      </c>
      <c r="P101" s="62">
        <v>1.30217045051702</v>
      </c>
      <c r="Q101" s="62">
        <v>0</v>
      </c>
      <c r="R101" s="62">
        <v>0</v>
      </c>
      <c r="S101" s="62">
        <v>0</v>
      </c>
      <c r="T101" s="62">
        <v>3.6467699639777099E-2</v>
      </c>
      <c r="U101" s="62">
        <v>0.937415408998717</v>
      </c>
      <c r="V101" s="62">
        <v>2.9326822877899202E-3</v>
      </c>
      <c r="W101" s="62">
        <v>0.424591725008649</v>
      </c>
      <c r="X101" s="62">
        <v>0</v>
      </c>
      <c r="Y101" s="62">
        <v>0</v>
      </c>
      <c r="Z101" s="62">
        <v>0</v>
      </c>
      <c r="AA101" s="62">
        <v>2.7035779664519599</v>
      </c>
      <c r="AB101" s="62">
        <v>4.6235026898093796</v>
      </c>
      <c r="AC101" s="62">
        <v>3.01029429027788</v>
      </c>
      <c r="AD101" s="62">
        <v>0</v>
      </c>
      <c r="AE101" s="62">
        <v>0</v>
      </c>
      <c r="AF101" s="62">
        <v>0</v>
      </c>
      <c r="AG101" s="59">
        <v>0.16860850737567001</v>
      </c>
      <c r="AH101" s="59">
        <v>2.8894284433162198</v>
      </c>
      <c r="AI101" s="59">
        <v>1.3559264445953E-2</v>
      </c>
      <c r="AJ101" s="62">
        <v>1.9631009826482899</v>
      </c>
      <c r="AK101" s="62">
        <v>0</v>
      </c>
      <c r="AL101" s="62">
        <v>0</v>
      </c>
      <c r="AM101" s="62">
        <v>0</v>
      </c>
      <c r="AN101" s="62">
        <v>8.0449914880640208</v>
      </c>
      <c r="AO101" s="62">
        <v>0.14059840020004799</v>
      </c>
      <c r="AP101" s="62">
        <v>2.8010107175621999E-2</v>
      </c>
      <c r="AQ101" s="59">
        <v>2.9934592669181699</v>
      </c>
      <c r="AR101" s="62">
        <v>2.87326936030014</v>
      </c>
      <c r="AS101" s="62">
        <v>2.78534610928345E-2</v>
      </c>
      <c r="AT101" s="62">
        <v>0.13981210586352799</v>
      </c>
      <c r="AU101" s="62">
        <v>1.3483434473307101E-2</v>
      </c>
      <c r="AV101" s="62">
        <v>1.9521223713520199</v>
      </c>
      <c r="AW101" s="62">
        <v>0</v>
      </c>
      <c r="AX101" s="62">
        <v>25</v>
      </c>
      <c r="AY101" s="62">
        <v>3.0130814661636682</v>
      </c>
      <c r="AZ101" s="62">
        <v>13.981210586352798</v>
      </c>
      <c r="BA101" s="61">
        <v>86.018789413647198</v>
      </c>
      <c r="BB101" s="60">
        <v>34.809064616827705</v>
      </c>
      <c r="BC101" s="60">
        <v>1.4413484177894154</v>
      </c>
      <c r="BD101" s="59">
        <v>1.9934592669181614</v>
      </c>
    </row>
    <row r="102" spans="1:56">
      <c r="A102" s="45">
        <v>13</v>
      </c>
      <c r="B102" s="48" t="s">
        <v>276</v>
      </c>
      <c r="C102" s="62">
        <v>39.17</v>
      </c>
      <c r="D102" s="62">
        <v>0</v>
      </c>
      <c r="E102" s="62">
        <v>0</v>
      </c>
      <c r="F102" s="62">
        <v>0</v>
      </c>
      <c r="G102" s="59">
        <v>1.83</v>
      </c>
      <c r="H102" s="62">
        <v>32.56</v>
      </c>
      <c r="I102" s="62">
        <v>4.6899999999999997E-2</v>
      </c>
      <c r="J102" s="62">
        <v>23.88</v>
      </c>
      <c r="K102" s="62">
        <v>0</v>
      </c>
      <c r="L102" s="62">
        <v>0</v>
      </c>
      <c r="M102" s="62">
        <v>0</v>
      </c>
      <c r="N102" s="62">
        <v>97.486900000000006</v>
      </c>
      <c r="O102" s="62">
        <v>12.5</v>
      </c>
      <c r="P102" s="62">
        <v>1.30383477880245</v>
      </c>
      <c r="Q102" s="62">
        <v>0</v>
      </c>
      <c r="R102" s="62">
        <v>0</v>
      </c>
      <c r="S102" s="62">
        <v>0</v>
      </c>
      <c r="T102" s="62">
        <v>2.54717138705313E-2</v>
      </c>
      <c r="U102" s="62">
        <v>0.95801147887627902</v>
      </c>
      <c r="V102" s="62">
        <v>1.16364466410615E-3</v>
      </c>
      <c r="W102" s="62">
        <v>0.42583999971468001</v>
      </c>
      <c r="X102" s="62">
        <v>0</v>
      </c>
      <c r="Y102" s="62">
        <v>0</v>
      </c>
      <c r="Z102" s="62">
        <v>0</v>
      </c>
      <c r="AA102" s="62">
        <v>2.7143216159280499</v>
      </c>
      <c r="AB102" s="62">
        <v>4.6052022452491004</v>
      </c>
      <c r="AC102" s="62">
        <v>3.0022114253874501</v>
      </c>
      <c r="AD102" s="62">
        <v>0</v>
      </c>
      <c r="AE102" s="62">
        <v>0</v>
      </c>
      <c r="AF102" s="62">
        <v>0</v>
      </c>
      <c r="AG102" s="59">
        <v>0.11730239390691299</v>
      </c>
      <c r="AH102" s="59">
        <v>2.9412244089969701</v>
      </c>
      <c r="AI102" s="59">
        <v>5.3588190198137903E-3</v>
      </c>
      <c r="AJ102" s="62">
        <v>1.96107932280292</v>
      </c>
      <c r="AK102" s="62">
        <v>0</v>
      </c>
      <c r="AL102" s="62">
        <v>0</v>
      </c>
      <c r="AM102" s="62">
        <v>0</v>
      </c>
      <c r="AN102" s="62">
        <v>8.0271763701140699</v>
      </c>
      <c r="AO102" s="62">
        <v>8.4926156606456998E-2</v>
      </c>
      <c r="AP102" s="62">
        <v>3.2376237300456502E-2</v>
      </c>
      <c r="AQ102" s="59">
        <v>2.9920473022767702</v>
      </c>
      <c r="AR102" s="62">
        <v>2.9312667601996898</v>
      </c>
      <c r="AS102" s="62">
        <v>3.2266626078875003E-2</v>
      </c>
      <c r="AT102" s="62">
        <v>8.4638635246780003E-2</v>
      </c>
      <c r="AU102" s="62">
        <v>5.3406764946789297E-3</v>
      </c>
      <c r="AV102" s="62">
        <v>1.95443999970321</v>
      </c>
      <c r="AW102" s="62">
        <v>0</v>
      </c>
      <c r="AX102" s="62">
        <v>25</v>
      </c>
      <c r="AY102" s="62">
        <v>3.0159053954464698</v>
      </c>
      <c r="AZ102" s="62">
        <v>8.4638635246780005</v>
      </c>
      <c r="BA102" s="61">
        <v>91.536136475321996</v>
      </c>
      <c r="BB102" s="60">
        <v>58.168637149235657</v>
      </c>
      <c r="BC102" s="60">
        <v>1.4714845158794507</v>
      </c>
      <c r="BD102" s="59">
        <v>1.992047302276764</v>
      </c>
    </row>
    <row r="103" spans="1:56">
      <c r="A103" s="45">
        <v>18</v>
      </c>
      <c r="B103" s="48" t="s">
        <v>275</v>
      </c>
      <c r="C103" s="62">
        <v>39.15</v>
      </c>
      <c r="D103" s="62">
        <v>0</v>
      </c>
      <c r="E103" s="62">
        <v>0</v>
      </c>
      <c r="F103" s="62">
        <v>0</v>
      </c>
      <c r="G103" s="59">
        <v>1.65</v>
      </c>
      <c r="H103" s="62">
        <v>32.83</v>
      </c>
      <c r="I103" s="62">
        <v>4.9299999999999997E-2</v>
      </c>
      <c r="J103" s="62">
        <v>23.94</v>
      </c>
      <c r="K103" s="62">
        <v>0</v>
      </c>
      <c r="L103" s="62">
        <v>0</v>
      </c>
      <c r="M103" s="62">
        <v>0</v>
      </c>
      <c r="N103" s="62">
        <v>97.619299999999996</v>
      </c>
      <c r="O103" s="62">
        <v>12.5</v>
      </c>
      <c r="P103" s="62">
        <v>1.30316904748828</v>
      </c>
      <c r="Q103" s="62">
        <v>0</v>
      </c>
      <c r="R103" s="62">
        <v>0</v>
      </c>
      <c r="S103" s="62">
        <v>0</v>
      </c>
      <c r="T103" s="62">
        <v>2.2966299391462702E-2</v>
      </c>
      <c r="U103" s="62">
        <v>0.96595567725762399</v>
      </c>
      <c r="V103" s="62">
        <v>1.2231915125892E-3</v>
      </c>
      <c r="W103" s="62">
        <v>0.42690994946270699</v>
      </c>
      <c r="X103" s="62">
        <v>0</v>
      </c>
      <c r="Y103" s="62">
        <v>0</v>
      </c>
      <c r="Z103" s="62">
        <v>0</v>
      </c>
      <c r="AA103" s="62">
        <v>2.72022416511266</v>
      </c>
      <c r="AB103" s="62">
        <v>4.5952095273303701</v>
      </c>
      <c r="AC103" s="62">
        <v>2.99416741137009</v>
      </c>
      <c r="AD103" s="62">
        <v>0</v>
      </c>
      <c r="AE103" s="62">
        <v>0</v>
      </c>
      <c r="AF103" s="62">
        <v>0</v>
      </c>
      <c r="AG103" s="59">
        <v>0.105534957771171</v>
      </c>
      <c r="AH103" s="59">
        <v>2.95917915407539</v>
      </c>
      <c r="AI103" s="59">
        <v>5.6208212923995202E-3</v>
      </c>
      <c r="AJ103" s="62">
        <v>1.9617406670831601</v>
      </c>
      <c r="AK103" s="62">
        <v>0</v>
      </c>
      <c r="AL103" s="62">
        <v>0</v>
      </c>
      <c r="AM103" s="62">
        <v>0</v>
      </c>
      <c r="AN103" s="62">
        <v>8.0262430115922108</v>
      </c>
      <c r="AO103" s="62">
        <v>8.2009411225662604E-2</v>
      </c>
      <c r="AP103" s="62">
        <v>2.35255465455083E-2</v>
      </c>
      <c r="AQ103" s="59">
        <v>2.9843775296069599</v>
      </c>
      <c r="AR103" s="62">
        <v>2.9495036716944498</v>
      </c>
      <c r="AS103" s="62">
        <v>2.3448626224280102E-2</v>
      </c>
      <c r="AT103" s="62">
        <v>8.1741269091620897E-2</v>
      </c>
      <c r="AU103" s="62">
        <v>5.6024431697684002E-3</v>
      </c>
      <c r="AV103" s="62">
        <v>1.9553264602129199</v>
      </c>
      <c r="AW103" s="62">
        <v>0</v>
      </c>
      <c r="AX103" s="62">
        <v>25</v>
      </c>
      <c r="AY103" s="62">
        <v>3.0312449407860709</v>
      </c>
      <c r="AZ103" s="62">
        <v>8.1741269091620889</v>
      </c>
      <c r="BA103" s="61">
        <v>91.825873090837916</v>
      </c>
      <c r="BB103" s="60">
        <v>60.359733291774624</v>
      </c>
      <c r="BC103" s="60">
        <v>1.4863621602682817</v>
      </c>
      <c r="BD103" s="59">
        <v>1.9843775296069683</v>
      </c>
    </row>
    <row r="104" spans="1:56">
      <c r="A104" s="45">
        <v>12</v>
      </c>
      <c r="B104" s="48" t="s">
        <v>274</v>
      </c>
      <c r="C104" s="62">
        <v>39.19</v>
      </c>
      <c r="D104" s="62">
        <v>0</v>
      </c>
      <c r="E104" s="62">
        <v>0</v>
      </c>
      <c r="F104" s="62">
        <v>7.2800000000000004E-2</v>
      </c>
      <c r="G104" s="59">
        <v>1.86</v>
      </c>
      <c r="H104" s="62">
        <v>32.58</v>
      </c>
      <c r="I104" s="62">
        <v>5.6099999999999997E-2</v>
      </c>
      <c r="J104" s="62">
        <v>23.79</v>
      </c>
      <c r="K104" s="62">
        <v>0</v>
      </c>
      <c r="L104" s="62">
        <v>0</v>
      </c>
      <c r="M104" s="62">
        <v>0</v>
      </c>
      <c r="N104" s="62">
        <v>97.548900000000003</v>
      </c>
      <c r="O104" s="62">
        <v>12.5</v>
      </c>
      <c r="P104" s="62">
        <v>1.30450051011662</v>
      </c>
      <c r="Q104" s="62">
        <v>0</v>
      </c>
      <c r="R104" s="62">
        <v>0</v>
      </c>
      <c r="S104" s="62">
        <v>1.82305818009711E-3</v>
      </c>
      <c r="T104" s="62">
        <v>2.58892829503761E-2</v>
      </c>
      <c r="U104" s="62">
        <v>0.95859993801563703</v>
      </c>
      <c r="V104" s="62">
        <v>1.3919075832911499E-3</v>
      </c>
      <c r="W104" s="62">
        <v>0.42423507509264002</v>
      </c>
      <c r="X104" s="62">
        <v>0</v>
      </c>
      <c r="Y104" s="62">
        <v>0</v>
      </c>
      <c r="Z104" s="62">
        <v>0</v>
      </c>
      <c r="AA104" s="62">
        <v>2.7164397719386599</v>
      </c>
      <c r="AB104" s="62">
        <v>4.6016113182877696</v>
      </c>
      <c r="AC104" s="62">
        <v>3.0014021560324098</v>
      </c>
      <c r="AD104" s="62">
        <v>0</v>
      </c>
      <c r="AE104" s="62">
        <v>0</v>
      </c>
      <c r="AF104" s="62">
        <v>4.1945025777159898E-3</v>
      </c>
      <c r="AG104" s="59">
        <v>0.119132417446805</v>
      </c>
      <c r="AH104" s="59">
        <v>2.94073621632181</v>
      </c>
      <c r="AI104" s="59">
        <v>6.4050176892831599E-3</v>
      </c>
      <c r="AJ104" s="62">
        <v>1.9521649231609499</v>
      </c>
      <c r="AK104" s="62">
        <v>0</v>
      </c>
      <c r="AL104" s="62">
        <v>0</v>
      </c>
      <c r="AM104" s="62">
        <v>0</v>
      </c>
      <c r="AN104" s="62">
        <v>8.0240352332289699</v>
      </c>
      <c r="AO104" s="62">
        <v>7.5110103840543702E-2</v>
      </c>
      <c r="AP104" s="62">
        <v>4.4022313606261597E-2</v>
      </c>
      <c r="AQ104" s="59">
        <v>2.9924117417660998</v>
      </c>
      <c r="AR104" s="62">
        <v>2.9319275210993001</v>
      </c>
      <c r="AS104" s="62">
        <v>4.38904489591046E-2</v>
      </c>
      <c r="AT104" s="62">
        <v>7.4885118678940293E-2</v>
      </c>
      <c r="AU104" s="62">
        <v>6.3858320688910501E-3</v>
      </c>
      <c r="AV104" s="62">
        <v>1.9463173990828799</v>
      </c>
      <c r="AW104" s="62">
        <v>4.1819383447827402E-3</v>
      </c>
      <c r="AX104" s="62">
        <v>25</v>
      </c>
      <c r="AY104" s="62">
        <v>3.0068126397782402</v>
      </c>
      <c r="AZ104" s="62">
        <v>7.4885118678940295</v>
      </c>
      <c r="BA104" s="61">
        <v>92.511488132105967</v>
      </c>
      <c r="BB104" s="60">
        <v>65.814427327551371</v>
      </c>
      <c r="BC104" s="60">
        <v>1.468464790961616</v>
      </c>
      <c r="BD104" s="59">
        <v>1.9965936801108755</v>
      </c>
    </row>
    <row r="105" spans="1:56">
      <c r="A105" s="45">
        <v>29</v>
      </c>
      <c r="B105" s="48" t="s">
        <v>272</v>
      </c>
      <c r="C105" s="62">
        <v>39.659999999999997</v>
      </c>
      <c r="D105" s="62">
        <v>0</v>
      </c>
      <c r="E105" s="62">
        <v>0</v>
      </c>
      <c r="F105" s="62">
        <v>7.5999999999999998E-2</v>
      </c>
      <c r="G105" s="59">
        <v>1.85</v>
      </c>
      <c r="H105" s="62">
        <v>33.020000000000003</v>
      </c>
      <c r="I105" s="62">
        <v>0.10100000000000001</v>
      </c>
      <c r="J105" s="62">
        <v>23.78</v>
      </c>
      <c r="K105" s="62">
        <v>0</v>
      </c>
      <c r="L105" s="62">
        <v>0</v>
      </c>
      <c r="M105" s="62">
        <v>0</v>
      </c>
      <c r="N105" s="62">
        <v>98.486999999999995</v>
      </c>
      <c r="O105" s="62">
        <v>12.5</v>
      </c>
      <c r="P105" s="62">
        <v>1.32014519599962</v>
      </c>
      <c r="Q105" s="62">
        <v>0</v>
      </c>
      <c r="R105" s="62">
        <v>0</v>
      </c>
      <c r="S105" s="62">
        <v>1.90319260559589E-3</v>
      </c>
      <c r="T105" s="62">
        <v>2.57500932570945E-2</v>
      </c>
      <c r="U105" s="62">
        <v>0.97154603908153303</v>
      </c>
      <c r="V105" s="62">
        <v>2.5059298736614401E-3</v>
      </c>
      <c r="W105" s="62">
        <v>0.42405675013463501</v>
      </c>
      <c r="X105" s="62">
        <v>0</v>
      </c>
      <c r="Y105" s="62">
        <v>0</v>
      </c>
      <c r="Z105" s="62">
        <v>0</v>
      </c>
      <c r="AA105" s="62">
        <v>2.7459072009521401</v>
      </c>
      <c r="AB105" s="62">
        <v>4.5522295857870398</v>
      </c>
      <c r="AC105" s="62">
        <v>3.00480200938205</v>
      </c>
      <c r="AD105" s="62">
        <v>0</v>
      </c>
      <c r="AE105" s="62">
        <v>0</v>
      </c>
      <c r="AF105" s="62">
        <v>4.3318848433223601E-3</v>
      </c>
      <c r="AG105" s="59">
        <v>0.11722033636172099</v>
      </c>
      <c r="AH105" s="59">
        <v>2.9484670820407701</v>
      </c>
      <c r="AI105" s="59">
        <v>1.1407568110789201E-2</v>
      </c>
      <c r="AJ105" s="62">
        <v>1.93040368401559</v>
      </c>
      <c r="AK105" s="62">
        <v>0</v>
      </c>
      <c r="AL105" s="62">
        <v>0</v>
      </c>
      <c r="AM105" s="62">
        <v>0</v>
      </c>
      <c r="AN105" s="62">
        <v>8.0166325647542394</v>
      </c>
      <c r="AO105" s="62">
        <v>5.19767648570095E-2</v>
      </c>
      <c r="AP105" s="62">
        <v>6.5243571504711301E-2</v>
      </c>
      <c r="AQ105" s="59">
        <v>2.99856777529547</v>
      </c>
      <c r="AR105" s="62">
        <v>2.94234972924062</v>
      </c>
      <c r="AS105" s="62">
        <v>6.5108206946203104E-2</v>
      </c>
      <c r="AT105" s="62">
        <v>5.1868925698832197E-2</v>
      </c>
      <c r="AU105" s="62">
        <v>1.13839001786794E-2</v>
      </c>
      <c r="AV105" s="62">
        <v>1.9263985654053899</v>
      </c>
      <c r="AW105" s="62">
        <v>4.32289723479939E-3</v>
      </c>
      <c r="AX105" s="62">
        <v>25</v>
      </c>
      <c r="AY105" s="62">
        <v>2.9942186549394521</v>
      </c>
      <c r="AZ105" s="62">
        <v>5.18689256988322</v>
      </c>
      <c r="BA105" s="61">
        <v>94.813107430116787</v>
      </c>
      <c r="BB105" s="60">
        <v>95.341099418263681</v>
      </c>
      <c r="BC105" s="60">
        <v>1.4690515910803656</v>
      </c>
      <c r="BD105" s="59">
        <v>2.0028906725302722</v>
      </c>
    </row>
    <row r="106" spans="1:56">
      <c r="A106" s="45">
        <v>13</v>
      </c>
      <c r="B106" s="48" t="s">
        <v>273</v>
      </c>
      <c r="C106" s="62">
        <v>39.42</v>
      </c>
      <c r="D106" s="62">
        <v>0</v>
      </c>
      <c r="E106" s="62">
        <v>0</v>
      </c>
      <c r="F106" s="62">
        <v>7.3499999999999996E-2</v>
      </c>
      <c r="G106" s="59">
        <v>1.8</v>
      </c>
      <c r="H106" s="62">
        <v>32.75</v>
      </c>
      <c r="I106" s="62">
        <v>4.99E-2</v>
      </c>
      <c r="J106" s="62">
        <v>23.7</v>
      </c>
      <c r="K106" s="62">
        <v>0</v>
      </c>
      <c r="L106" s="62">
        <v>0</v>
      </c>
      <c r="M106" s="62">
        <v>0</v>
      </c>
      <c r="N106" s="62">
        <v>97.793400000000005</v>
      </c>
      <c r="O106" s="62">
        <v>12.5</v>
      </c>
      <c r="P106" s="62">
        <v>1.3121564202295799</v>
      </c>
      <c r="Q106" s="62">
        <v>0</v>
      </c>
      <c r="R106" s="62">
        <v>0</v>
      </c>
      <c r="S106" s="62">
        <v>1.84058758567497E-3</v>
      </c>
      <c r="T106" s="62">
        <v>2.5054144790686499E-2</v>
      </c>
      <c r="U106" s="62">
        <v>0.96360184070018795</v>
      </c>
      <c r="V106" s="62">
        <v>1.2380782247099599E-3</v>
      </c>
      <c r="W106" s="62">
        <v>0.42263015047059999</v>
      </c>
      <c r="X106" s="62">
        <v>0</v>
      </c>
      <c r="Y106" s="62">
        <v>0</v>
      </c>
      <c r="Z106" s="62">
        <v>0</v>
      </c>
      <c r="AA106" s="62">
        <v>2.7265212220014399</v>
      </c>
      <c r="AB106" s="62">
        <v>4.5845966277952597</v>
      </c>
      <c r="AC106" s="62">
        <v>3.0078539496622101</v>
      </c>
      <c r="AD106" s="62">
        <v>0</v>
      </c>
      <c r="AE106" s="62">
        <v>0</v>
      </c>
      <c r="AF106" s="62">
        <v>4.2191758192236398E-3</v>
      </c>
      <c r="AG106" s="59">
        <v>0.114863147719676</v>
      </c>
      <c r="AH106" s="59">
        <v>2.9451504996075899</v>
      </c>
      <c r="AI106" s="59">
        <v>5.6760892539520101E-3</v>
      </c>
      <c r="AJ106" s="62">
        <v>1.93758876265211</v>
      </c>
      <c r="AK106" s="62">
        <v>0</v>
      </c>
      <c r="AL106" s="62">
        <v>0</v>
      </c>
      <c r="AM106" s="62">
        <v>0</v>
      </c>
      <c r="AN106" s="62">
        <v>8.0153516247147696</v>
      </c>
      <c r="AO106" s="62">
        <v>4.7973827233647598E-2</v>
      </c>
      <c r="AP106" s="62">
        <v>6.6889320486028095E-2</v>
      </c>
      <c r="AQ106" s="59">
        <v>3.00209307388358</v>
      </c>
      <c r="AR106" s="62">
        <v>2.9395097183523999</v>
      </c>
      <c r="AS106" s="62">
        <v>6.6761208858041501E-2</v>
      </c>
      <c r="AT106" s="62">
        <v>4.7881944029228803E-2</v>
      </c>
      <c r="AU106" s="62">
        <v>5.6652179664335098E-3</v>
      </c>
      <c r="AV106" s="62">
        <v>1.93387774198472</v>
      </c>
      <c r="AW106" s="62">
        <v>4.2110949256066203E-3</v>
      </c>
      <c r="AX106" s="62">
        <v>25</v>
      </c>
      <c r="AY106" s="62">
        <v>2.9873916623816288</v>
      </c>
      <c r="AZ106" s="62">
        <v>4.7881944029228807</v>
      </c>
      <c r="BA106" s="61">
        <v>95.211805597077117</v>
      </c>
      <c r="BB106" s="60">
        <v>88.291835522436003</v>
      </c>
      <c r="BC106" s="60">
        <v>1.4651366248703415</v>
      </c>
      <c r="BD106" s="59">
        <v>2.0063041688091952</v>
      </c>
    </row>
    <row r="107" spans="1:56">
      <c r="A107" s="45">
        <v>45</v>
      </c>
      <c r="B107" s="48" t="s">
        <v>272</v>
      </c>
      <c r="C107" s="62">
        <v>39.340000000000003</v>
      </c>
      <c r="D107" s="62">
        <v>0</v>
      </c>
      <c r="E107" s="62">
        <v>0</v>
      </c>
      <c r="F107" s="62">
        <v>0</v>
      </c>
      <c r="G107" s="59">
        <v>1.43</v>
      </c>
      <c r="H107" s="62">
        <v>33.01</v>
      </c>
      <c r="I107" s="62">
        <v>6.0999999999999999E-2</v>
      </c>
      <c r="J107" s="62">
        <v>23.82</v>
      </c>
      <c r="K107" s="62">
        <v>0</v>
      </c>
      <c r="L107" s="62">
        <v>0</v>
      </c>
      <c r="M107" s="62">
        <v>0</v>
      </c>
      <c r="N107" s="62">
        <v>97.661000000000001</v>
      </c>
      <c r="O107" s="62">
        <v>12.5</v>
      </c>
      <c r="P107" s="62">
        <v>1.3094934949729</v>
      </c>
      <c r="Q107" s="62">
        <v>0</v>
      </c>
      <c r="R107" s="62">
        <v>0</v>
      </c>
      <c r="S107" s="62">
        <v>0</v>
      </c>
      <c r="T107" s="62">
        <v>1.9904126139267599E-2</v>
      </c>
      <c r="U107" s="62">
        <v>0.97125180951185397</v>
      </c>
      <c r="V107" s="62">
        <v>1.5134823989440399E-3</v>
      </c>
      <c r="W107" s="62">
        <v>0.42477004996665302</v>
      </c>
      <c r="X107" s="62">
        <v>0</v>
      </c>
      <c r="Y107" s="62">
        <v>0</v>
      </c>
      <c r="Z107" s="62">
        <v>0</v>
      </c>
      <c r="AA107" s="62">
        <v>2.72693296298961</v>
      </c>
      <c r="AB107" s="62">
        <v>4.5839043972301701</v>
      </c>
      <c r="AC107" s="62">
        <v>3.0012964948752798</v>
      </c>
      <c r="AD107" s="62">
        <v>0</v>
      </c>
      <c r="AE107" s="62">
        <v>0</v>
      </c>
      <c r="AF107" s="62">
        <v>0</v>
      </c>
      <c r="AG107" s="59">
        <v>9.1238611332812997E-2</v>
      </c>
      <c r="AH107" s="59">
        <v>2.9680836269594302</v>
      </c>
      <c r="AI107" s="59">
        <v>6.9376586236500398E-3</v>
      </c>
      <c r="AJ107" s="62">
        <v>1.9471052998538201</v>
      </c>
      <c r="AK107" s="62">
        <v>0</v>
      </c>
      <c r="AL107" s="62">
        <v>0</v>
      </c>
      <c r="AM107" s="62">
        <v>0</v>
      </c>
      <c r="AN107" s="62">
        <v>8.0146616916449993</v>
      </c>
      <c r="AO107" s="62">
        <v>4.5817786390628598E-2</v>
      </c>
      <c r="AP107" s="62">
        <v>4.5420824942184301E-2</v>
      </c>
      <c r="AQ107" s="59">
        <v>2.9958060468144598</v>
      </c>
      <c r="AR107" s="62">
        <v>2.96265393714976</v>
      </c>
      <c r="AS107" s="62">
        <v>4.5337733957787799E-2</v>
      </c>
      <c r="AT107" s="62">
        <v>4.5733969221325499E-2</v>
      </c>
      <c r="AU107" s="62">
        <v>6.9249671570115502E-3</v>
      </c>
      <c r="AV107" s="62">
        <v>1.94354334569965</v>
      </c>
      <c r="AW107" s="62">
        <v>0</v>
      </c>
      <c r="AX107" s="62">
        <v>25</v>
      </c>
      <c r="AY107" s="62">
        <v>3.0083879063710857</v>
      </c>
      <c r="AZ107" s="62">
        <v>4.5733969221325497</v>
      </c>
      <c r="BA107" s="61">
        <v>95.426603077867455</v>
      </c>
      <c r="BB107" s="60">
        <v>98.419629181280996</v>
      </c>
      <c r="BC107" s="60">
        <v>1.4844398040974562</v>
      </c>
      <c r="BD107" s="59">
        <v>1.9958060468144494</v>
      </c>
    </row>
    <row r="108" spans="1:56">
      <c r="A108" s="45">
        <v>62</v>
      </c>
      <c r="B108" s="48" t="s">
        <v>271</v>
      </c>
      <c r="C108" s="62">
        <v>39.049999999999997</v>
      </c>
      <c r="D108" s="62">
        <v>0</v>
      </c>
      <c r="E108" s="62">
        <v>0</v>
      </c>
      <c r="F108" s="62">
        <v>0</v>
      </c>
      <c r="G108" s="59">
        <v>2.16</v>
      </c>
      <c r="H108" s="62">
        <v>32.700000000000003</v>
      </c>
      <c r="I108" s="62">
        <v>0.13339999999999999</v>
      </c>
      <c r="J108" s="62">
        <v>23.73</v>
      </c>
      <c r="K108" s="62">
        <v>0</v>
      </c>
      <c r="L108" s="62">
        <v>0</v>
      </c>
      <c r="M108" s="62">
        <v>0</v>
      </c>
      <c r="N108" s="62">
        <v>97.773399999999995</v>
      </c>
      <c r="O108" s="62">
        <v>12.5</v>
      </c>
      <c r="P108" s="62">
        <v>1.2998403909174301</v>
      </c>
      <c r="Q108" s="62">
        <v>0</v>
      </c>
      <c r="R108" s="62">
        <v>0</v>
      </c>
      <c r="S108" s="62">
        <v>0</v>
      </c>
      <c r="T108" s="62">
        <v>3.00649737488238E-2</v>
      </c>
      <c r="U108" s="62">
        <v>0.96213069285179098</v>
      </c>
      <c r="V108" s="62">
        <v>3.3098123281825298E-3</v>
      </c>
      <c r="W108" s="62">
        <v>0.42316512534461298</v>
      </c>
      <c r="X108" s="62">
        <v>0</v>
      </c>
      <c r="Y108" s="62">
        <v>0</v>
      </c>
      <c r="Z108" s="62">
        <v>0</v>
      </c>
      <c r="AA108" s="62">
        <v>2.7185109951908402</v>
      </c>
      <c r="AB108" s="62">
        <v>4.5981053680169204</v>
      </c>
      <c r="AC108" s="62">
        <v>2.9884015395213201</v>
      </c>
      <c r="AD108" s="62">
        <v>0</v>
      </c>
      <c r="AE108" s="62">
        <v>0</v>
      </c>
      <c r="AF108" s="62">
        <v>0</v>
      </c>
      <c r="AG108" s="59">
        <v>0.138241917183755</v>
      </c>
      <c r="AH108" s="59">
        <v>2.9493188690237702</v>
      </c>
      <c r="AI108" s="59">
        <v>1.52188658333447E-2</v>
      </c>
      <c r="AJ108" s="62">
        <v>1.94575783440462</v>
      </c>
      <c r="AK108" s="62">
        <v>0</v>
      </c>
      <c r="AL108" s="62">
        <v>0</v>
      </c>
      <c r="AM108" s="62">
        <v>0</v>
      </c>
      <c r="AN108" s="62">
        <v>8.0369390259668005</v>
      </c>
      <c r="AO108" s="62">
        <v>0.11543445614624701</v>
      </c>
      <c r="AP108" s="62">
        <v>2.2807461037508001E-2</v>
      </c>
      <c r="AQ108" s="59">
        <v>2.9746663796910702</v>
      </c>
      <c r="AR108" s="62">
        <v>2.9357633392461699</v>
      </c>
      <c r="AS108" s="62">
        <v>2.27026343873643E-2</v>
      </c>
      <c r="AT108" s="62">
        <v>0.11490390137169</v>
      </c>
      <c r="AU108" s="62">
        <v>1.51489175509965E-2</v>
      </c>
      <c r="AV108" s="62">
        <v>1.93681482775271</v>
      </c>
      <c r="AW108" s="62">
        <v>0</v>
      </c>
      <c r="AX108" s="62">
        <v>25</v>
      </c>
      <c r="AY108" s="62">
        <v>3.0506672406178601</v>
      </c>
      <c r="AZ108" s="62">
        <v>11.490390137168999</v>
      </c>
      <c r="BA108" s="61">
        <v>88.509609862830999</v>
      </c>
      <c r="BB108" s="60">
        <v>42.735100029833028</v>
      </c>
      <c r="BC108" s="60">
        <v>1.4867135884014289</v>
      </c>
      <c r="BD108" s="59">
        <v>1.9746663796910706</v>
      </c>
    </row>
    <row r="109" spans="1:56">
      <c r="A109" s="45">
        <v>63</v>
      </c>
      <c r="B109" s="48" t="s">
        <v>270</v>
      </c>
      <c r="C109" s="62">
        <v>39.090000000000003</v>
      </c>
      <c r="D109" s="62">
        <v>0.04</v>
      </c>
      <c r="E109" s="62">
        <v>0</v>
      </c>
      <c r="F109" s="62">
        <v>0</v>
      </c>
      <c r="G109" s="59">
        <v>2.4300000000000002</v>
      </c>
      <c r="H109" s="62">
        <v>32.51</v>
      </c>
      <c r="I109" s="62">
        <v>0.12909999999999999</v>
      </c>
      <c r="J109" s="62">
        <v>23.96</v>
      </c>
      <c r="K109" s="62">
        <v>0</v>
      </c>
      <c r="L109" s="62">
        <v>0</v>
      </c>
      <c r="M109" s="62">
        <v>0</v>
      </c>
      <c r="N109" s="62">
        <v>98.159099999999995</v>
      </c>
      <c r="O109" s="62">
        <v>12.5</v>
      </c>
      <c r="P109" s="62">
        <v>1.3011718535457699</v>
      </c>
      <c r="Q109" s="62">
        <v>6.4538051150923197E-4</v>
      </c>
      <c r="R109" s="62">
        <v>0</v>
      </c>
      <c r="S109" s="62">
        <v>0</v>
      </c>
      <c r="T109" s="62">
        <v>3.3823095467426803E-2</v>
      </c>
      <c r="U109" s="62">
        <v>0.95654033102788105</v>
      </c>
      <c r="V109" s="62">
        <v>3.2031242246504102E-3</v>
      </c>
      <c r="W109" s="62">
        <v>0.42726659937871603</v>
      </c>
      <c r="X109" s="62">
        <v>0</v>
      </c>
      <c r="Y109" s="62">
        <v>0</v>
      </c>
      <c r="Z109" s="62">
        <v>0</v>
      </c>
      <c r="AA109" s="62">
        <v>2.72265038415595</v>
      </c>
      <c r="AB109" s="62">
        <v>4.5911146259328204</v>
      </c>
      <c r="AC109" s="62">
        <v>2.9869145638330501</v>
      </c>
      <c r="AD109" s="62">
        <v>5.9260318113640801E-3</v>
      </c>
      <c r="AE109" s="62">
        <v>0</v>
      </c>
      <c r="AF109" s="62">
        <v>0</v>
      </c>
      <c r="AG109" s="59">
        <v>0.15528570829482499</v>
      </c>
      <c r="AH109" s="59">
        <v>2.9277242027178199</v>
      </c>
      <c r="AI109" s="59">
        <v>1.4705910476472199E-2</v>
      </c>
      <c r="AJ109" s="62">
        <v>1.9616299335802001</v>
      </c>
      <c r="AK109" s="62">
        <v>0</v>
      </c>
      <c r="AL109" s="62">
        <v>0</v>
      </c>
      <c r="AM109" s="62">
        <v>0</v>
      </c>
      <c r="AN109" s="62">
        <v>8.0521863507137308</v>
      </c>
      <c r="AO109" s="62">
        <v>0.163082345980399</v>
      </c>
      <c r="AP109" s="62">
        <v>0</v>
      </c>
      <c r="AQ109" s="59">
        <v>2.9675563219604801</v>
      </c>
      <c r="AR109" s="62">
        <v>2.90874957453841</v>
      </c>
      <c r="AS109" s="62">
        <v>0</v>
      </c>
      <c r="AT109" s="62">
        <v>0.162025406643446</v>
      </c>
      <c r="AU109" s="62">
        <v>1.46106012314717E-2</v>
      </c>
      <c r="AV109" s="62">
        <v>1.94891657807331</v>
      </c>
      <c r="AW109" s="62">
        <v>0</v>
      </c>
      <c r="AX109" s="62">
        <v>24.994112374897199</v>
      </c>
      <c r="AY109" s="62">
        <v>3.0707749811818559</v>
      </c>
      <c r="AZ109" s="62">
        <v>16.2025406643446</v>
      </c>
      <c r="BA109" s="61">
        <v>83.797459335655404</v>
      </c>
      <c r="BB109" s="60">
        <v>30.071066351742914</v>
      </c>
      <c r="BC109" s="60">
        <v>1.4813900236248827</v>
      </c>
      <c r="BD109" s="59">
        <v>1.9635271793047817</v>
      </c>
    </row>
    <row r="110" spans="1:56">
      <c r="A110" s="45">
        <v>64</v>
      </c>
      <c r="B110" s="48" t="s">
        <v>269</v>
      </c>
      <c r="C110" s="62">
        <v>39.57</v>
      </c>
      <c r="D110" s="62">
        <v>0</v>
      </c>
      <c r="E110" s="62">
        <v>0</v>
      </c>
      <c r="F110" s="62">
        <v>7.4399999999999994E-2</v>
      </c>
      <c r="G110" s="59">
        <v>1.83</v>
      </c>
      <c r="H110" s="62">
        <v>32.950000000000003</v>
      </c>
      <c r="I110" s="62">
        <v>0</v>
      </c>
      <c r="J110" s="62">
        <v>23.84</v>
      </c>
      <c r="K110" s="62">
        <v>0</v>
      </c>
      <c r="L110" s="62">
        <v>0</v>
      </c>
      <c r="M110" s="62">
        <v>0</v>
      </c>
      <c r="N110" s="62">
        <v>98.264399999999995</v>
      </c>
      <c r="O110" s="62">
        <v>12.5</v>
      </c>
      <c r="P110" s="62">
        <v>1.3171494050858501</v>
      </c>
      <c r="Q110" s="62">
        <v>0</v>
      </c>
      <c r="R110" s="62">
        <v>0</v>
      </c>
      <c r="S110" s="62">
        <v>1.8631253928465001E-3</v>
      </c>
      <c r="T110" s="62">
        <v>2.54717138705313E-2</v>
      </c>
      <c r="U110" s="62">
        <v>0.96948643209377705</v>
      </c>
      <c r="V110" s="62">
        <v>0</v>
      </c>
      <c r="W110" s="62">
        <v>0.425126699882662</v>
      </c>
      <c r="X110" s="62">
        <v>0</v>
      </c>
      <c r="Y110" s="62">
        <v>0</v>
      </c>
      <c r="Z110" s="62">
        <v>0</v>
      </c>
      <c r="AA110" s="62">
        <v>2.7390973763256699</v>
      </c>
      <c r="AB110" s="62">
        <v>4.5635471407621102</v>
      </c>
      <c r="AC110" s="62">
        <v>3.0054367007680298</v>
      </c>
      <c r="AD110" s="62">
        <v>0</v>
      </c>
      <c r="AE110" s="62">
        <v>0</v>
      </c>
      <c r="AF110" s="62">
        <v>4.2512302797029604E-3</v>
      </c>
      <c r="AG110" s="59">
        <v>0.11624136700417401</v>
      </c>
      <c r="AH110" s="59">
        <v>2.9495313567928099</v>
      </c>
      <c r="AI110" s="59">
        <v>0</v>
      </c>
      <c r="AJ110" s="62">
        <v>1.9400857357111501</v>
      </c>
      <c r="AK110" s="62">
        <v>0</v>
      </c>
      <c r="AL110" s="62">
        <v>0</v>
      </c>
      <c r="AM110" s="62">
        <v>0</v>
      </c>
      <c r="AN110" s="62">
        <v>8.0155463905558602</v>
      </c>
      <c r="AO110" s="62">
        <v>4.8582470487073003E-2</v>
      </c>
      <c r="AP110" s="62">
        <v>6.7658896517100706E-2</v>
      </c>
      <c r="AQ110" s="59">
        <v>2.9996075669243099</v>
      </c>
      <c r="AR110" s="62">
        <v>2.943810653026</v>
      </c>
      <c r="AS110" s="62">
        <v>6.7527670075560403E-2</v>
      </c>
      <c r="AT110" s="62">
        <v>4.8488243341029601E-2</v>
      </c>
      <c r="AU110" s="62">
        <v>0</v>
      </c>
      <c r="AV110" s="62">
        <v>1.9363228817409299</v>
      </c>
      <c r="AW110" s="62">
        <v>4.2429848921709196E-3</v>
      </c>
      <c r="AX110" s="62">
        <v>25</v>
      </c>
      <c r="AY110" s="62">
        <v>2.9922988963670294</v>
      </c>
      <c r="AZ110" s="62">
        <v>4.84882433410296</v>
      </c>
      <c r="BA110" s="61">
        <v>95.151175665897043</v>
      </c>
      <c r="BB110" s="60">
        <v>62.038367734718001</v>
      </c>
      <c r="BC110" s="60">
        <v>1.4690769480575465</v>
      </c>
      <c r="BD110" s="59">
        <v>2.0038505518164902</v>
      </c>
    </row>
    <row r="111" spans="1:56">
      <c r="A111" s="45">
        <v>65</v>
      </c>
      <c r="B111" s="48" t="s">
        <v>268</v>
      </c>
      <c r="C111" s="62">
        <v>39.24</v>
      </c>
      <c r="D111" s="62">
        <v>3.6999999999999998E-2</v>
      </c>
      <c r="E111" s="62">
        <v>0</v>
      </c>
      <c r="F111" s="62">
        <v>0</v>
      </c>
      <c r="G111" s="59">
        <v>2.11</v>
      </c>
      <c r="H111" s="62">
        <v>32.79</v>
      </c>
      <c r="I111" s="62">
        <v>7.2700000000000001E-2</v>
      </c>
      <c r="J111" s="62">
        <v>24.06</v>
      </c>
      <c r="K111" s="62">
        <v>0</v>
      </c>
      <c r="L111" s="62">
        <v>0</v>
      </c>
      <c r="M111" s="62">
        <v>0</v>
      </c>
      <c r="N111" s="62">
        <v>98.309700000000007</v>
      </c>
      <c r="O111" s="62">
        <v>12.5</v>
      </c>
      <c r="P111" s="62">
        <v>1.3061648384020501</v>
      </c>
      <c r="Q111" s="62">
        <v>5.9697697314604003E-4</v>
      </c>
      <c r="R111" s="62">
        <v>0</v>
      </c>
      <c r="S111" s="62">
        <v>0</v>
      </c>
      <c r="T111" s="62">
        <v>2.93690252824159E-2</v>
      </c>
      <c r="U111" s="62">
        <v>0.96477875897890597</v>
      </c>
      <c r="V111" s="62">
        <v>1.8037732852988801E-3</v>
      </c>
      <c r="W111" s="62">
        <v>0.42904984895876003</v>
      </c>
      <c r="X111" s="62">
        <v>0</v>
      </c>
      <c r="Y111" s="62">
        <v>0</v>
      </c>
      <c r="Z111" s="62">
        <v>0</v>
      </c>
      <c r="AA111" s="62">
        <v>2.7317632218805699</v>
      </c>
      <c r="AB111" s="62">
        <v>4.5757992127131999</v>
      </c>
      <c r="AC111" s="62">
        <v>2.9883740196168702</v>
      </c>
      <c r="AD111" s="62">
        <v>5.4632935274591199E-3</v>
      </c>
      <c r="AE111" s="62">
        <v>0</v>
      </c>
      <c r="AF111" s="62">
        <v>0</v>
      </c>
      <c r="AG111" s="59">
        <v>0.13438676276543299</v>
      </c>
      <c r="AH111" s="59">
        <v>2.9430892571854002</v>
      </c>
      <c r="AI111" s="59">
        <v>8.2537043787836994E-3</v>
      </c>
      <c r="AJ111" s="62">
        <v>1.96324596108021</v>
      </c>
      <c r="AK111" s="62">
        <v>0</v>
      </c>
      <c r="AL111" s="62">
        <v>0</v>
      </c>
      <c r="AM111" s="62">
        <v>0</v>
      </c>
      <c r="AN111" s="62">
        <v>8.0428129985541599</v>
      </c>
      <c r="AO111" s="62">
        <v>0.133790620481751</v>
      </c>
      <c r="AP111" s="62">
        <v>5.9614228368201595E-4</v>
      </c>
      <c r="AQ111" s="59">
        <v>2.9724664941523198</v>
      </c>
      <c r="AR111" s="62">
        <v>2.92742278873272</v>
      </c>
      <c r="AS111" s="62">
        <v>0</v>
      </c>
      <c r="AT111" s="62">
        <v>0.133078434628085</v>
      </c>
      <c r="AU111" s="62">
        <v>8.2097687764392403E-3</v>
      </c>
      <c r="AV111" s="62">
        <v>1.9527953331086001</v>
      </c>
      <c r="AW111" s="62">
        <v>0</v>
      </c>
      <c r="AX111" s="62">
        <v>24.994565788334601</v>
      </c>
      <c r="AY111" s="62">
        <v>3.0605012233608049</v>
      </c>
      <c r="AZ111" s="62">
        <v>13.307843462808499</v>
      </c>
      <c r="BA111" s="61">
        <v>86.692156537191494</v>
      </c>
      <c r="BB111" s="60">
        <v>36.73343396531132</v>
      </c>
      <c r="BC111" s="60">
        <v>1.4928175280720586</v>
      </c>
      <c r="BD111" s="59">
        <v>1.9610051018850394</v>
      </c>
    </row>
    <row r="112" spans="1:56">
      <c r="A112" s="45">
        <v>66</v>
      </c>
      <c r="B112" s="48" t="s">
        <v>267</v>
      </c>
      <c r="C112" s="62">
        <v>39.24</v>
      </c>
      <c r="D112" s="62">
        <v>4.1399999999999999E-2</v>
      </c>
      <c r="E112" s="62">
        <v>0</v>
      </c>
      <c r="F112" s="62">
        <v>0</v>
      </c>
      <c r="G112" s="59">
        <v>1.92</v>
      </c>
      <c r="H112" s="62">
        <v>32.79</v>
      </c>
      <c r="I112" s="62">
        <v>0</v>
      </c>
      <c r="J112" s="62">
        <v>23.76</v>
      </c>
      <c r="K112" s="62">
        <v>0</v>
      </c>
      <c r="L112" s="62">
        <v>0</v>
      </c>
      <c r="M112" s="62">
        <v>0</v>
      </c>
      <c r="N112" s="62">
        <v>97.751400000000004</v>
      </c>
      <c r="O112" s="62">
        <v>12.5</v>
      </c>
      <c r="P112" s="62">
        <v>1.3061648384020501</v>
      </c>
      <c r="Q112" s="62">
        <v>6.67968829412055E-4</v>
      </c>
      <c r="R112" s="62">
        <v>0</v>
      </c>
      <c r="S112" s="62">
        <v>0</v>
      </c>
      <c r="T112" s="62">
        <v>2.6724421110065601E-2</v>
      </c>
      <c r="U112" s="62">
        <v>0.96477875897890597</v>
      </c>
      <c r="V112" s="62">
        <v>0</v>
      </c>
      <c r="W112" s="62">
        <v>0.42370010021862597</v>
      </c>
      <c r="X112" s="62">
        <v>0</v>
      </c>
      <c r="Y112" s="62">
        <v>0</v>
      </c>
      <c r="Z112" s="62">
        <v>0</v>
      </c>
      <c r="AA112" s="62">
        <v>2.7220360875390601</v>
      </c>
      <c r="AB112" s="62">
        <v>4.5921507276198597</v>
      </c>
      <c r="AC112" s="62">
        <v>2.99905290652972</v>
      </c>
      <c r="AD112" s="62">
        <v>6.1348270920239204E-3</v>
      </c>
      <c r="AE112" s="62">
        <v>0</v>
      </c>
      <c r="AF112" s="62">
        <v>0</v>
      </c>
      <c r="AG112" s="59">
        <v>0.122722569845808</v>
      </c>
      <c r="AH112" s="59">
        <v>2.9536063200247802</v>
      </c>
      <c r="AI112" s="59">
        <v>0</v>
      </c>
      <c r="AJ112" s="62">
        <v>1.94569472351157</v>
      </c>
      <c r="AK112" s="62">
        <v>0</v>
      </c>
      <c r="AL112" s="62">
        <v>0</v>
      </c>
      <c r="AM112" s="62">
        <v>0</v>
      </c>
      <c r="AN112" s="62">
        <v>8.0272113470039006</v>
      </c>
      <c r="AO112" s="62">
        <v>8.5035459387199794E-2</v>
      </c>
      <c r="AP112" s="62">
        <v>3.76871104586078E-2</v>
      </c>
      <c r="AQ112" s="59">
        <v>2.98888645322547</v>
      </c>
      <c r="AR112" s="62">
        <v>2.9435939255564199</v>
      </c>
      <c r="AS112" s="62">
        <v>3.7559355377056798E-2</v>
      </c>
      <c r="AT112" s="62">
        <v>8.4747198708242502E-2</v>
      </c>
      <c r="AU112" s="62">
        <v>0</v>
      </c>
      <c r="AV112" s="62">
        <v>1.93909903641721</v>
      </c>
      <c r="AW112" s="62">
        <v>0</v>
      </c>
      <c r="AX112" s="62">
        <v>24.993885969284399</v>
      </c>
      <c r="AY112" s="62">
        <v>3.0283411242646623</v>
      </c>
      <c r="AZ112" s="62">
        <v>8.4747198708242504</v>
      </c>
      <c r="BA112" s="61">
        <v>91.525280129175755</v>
      </c>
      <c r="BB112" s="60">
        <v>58.057993566130037</v>
      </c>
      <c r="BC112" s="60">
        <v>1.4891768541171342</v>
      </c>
      <c r="BD112" s="59">
        <v>1.9766583917942668</v>
      </c>
    </row>
    <row r="113" spans="1:57">
      <c r="A113" s="45">
        <v>67</v>
      </c>
      <c r="B113" s="48" t="s">
        <v>266</v>
      </c>
      <c r="C113" s="62">
        <v>39.07</v>
      </c>
      <c r="D113" s="62">
        <v>5.3499999999999999E-2</v>
      </c>
      <c r="E113" s="62">
        <v>0</v>
      </c>
      <c r="F113" s="62">
        <v>0</v>
      </c>
      <c r="G113" s="59">
        <v>1.7</v>
      </c>
      <c r="H113" s="62">
        <v>32.74</v>
      </c>
      <c r="I113" s="62">
        <v>7.0800000000000002E-2</v>
      </c>
      <c r="J113" s="62">
        <v>24.07</v>
      </c>
      <c r="K113" s="62">
        <v>0</v>
      </c>
      <c r="L113" s="62">
        <v>0</v>
      </c>
      <c r="M113" s="62">
        <v>0</v>
      </c>
      <c r="N113" s="62">
        <v>97.704300000000003</v>
      </c>
      <c r="O113" s="62">
        <v>12.5</v>
      </c>
      <c r="P113" s="62">
        <v>1.3005061222315999</v>
      </c>
      <c r="Q113" s="62">
        <v>8.6319643414359802E-4</v>
      </c>
      <c r="R113" s="62">
        <v>0</v>
      </c>
      <c r="S113" s="62">
        <v>0</v>
      </c>
      <c r="T113" s="62">
        <v>2.3662247857870598E-2</v>
      </c>
      <c r="U113" s="62">
        <v>0.963307611130509</v>
      </c>
      <c r="V113" s="62">
        <v>1.7566320302498E-3</v>
      </c>
      <c r="W113" s="62">
        <v>0.42922817391676499</v>
      </c>
      <c r="X113" s="62">
        <v>0</v>
      </c>
      <c r="Y113" s="62">
        <v>0</v>
      </c>
      <c r="Z113" s="62">
        <v>0</v>
      </c>
      <c r="AA113" s="62">
        <v>2.7193239836011398</v>
      </c>
      <c r="AB113" s="62">
        <v>4.5967306857811598</v>
      </c>
      <c r="AC113" s="62">
        <v>2.9890381995541202</v>
      </c>
      <c r="AD113" s="62">
        <v>7.9357630733694999E-3</v>
      </c>
      <c r="AE113" s="62">
        <v>0</v>
      </c>
      <c r="AF113" s="62">
        <v>0</v>
      </c>
      <c r="AG113" s="59">
        <v>0.108768980822833</v>
      </c>
      <c r="AH113" s="59">
        <v>2.9520437706200999</v>
      </c>
      <c r="AI113" s="59">
        <v>8.0747643570753102E-3</v>
      </c>
      <c r="AJ113" s="62">
        <v>1.97304631824501</v>
      </c>
      <c r="AK113" s="62">
        <v>0</v>
      </c>
      <c r="AL113" s="62">
        <v>0</v>
      </c>
      <c r="AM113" s="62">
        <v>0</v>
      </c>
      <c r="AN113" s="62">
        <v>8.0389077966725093</v>
      </c>
      <c r="AO113" s="62">
        <v>0.12158686460158601</v>
      </c>
      <c r="AP113" s="62">
        <v>0</v>
      </c>
      <c r="AQ113" s="59">
        <v>2.9745714469235298</v>
      </c>
      <c r="AR113" s="62">
        <v>2.9377560686460602</v>
      </c>
      <c r="AS113" s="62">
        <v>0</v>
      </c>
      <c r="AT113" s="62">
        <v>0.120998391997394</v>
      </c>
      <c r="AU113" s="62">
        <v>8.0356830169567503E-3</v>
      </c>
      <c r="AV113" s="62">
        <v>1.96349690097124</v>
      </c>
      <c r="AW113" s="62">
        <v>0</v>
      </c>
      <c r="AX113" s="62">
        <v>24.992102645509501</v>
      </c>
      <c r="AY113" s="62">
        <v>3.058754460643454</v>
      </c>
      <c r="AZ113" s="62">
        <v>12.099839199739399</v>
      </c>
      <c r="BA113" s="61">
        <v>87.900160800260608</v>
      </c>
      <c r="BB113" s="60">
        <v>40.57317268100546</v>
      </c>
      <c r="BC113" s="60">
        <v>1.4900875047691569</v>
      </c>
      <c r="BD113" s="59">
        <v>1.9715325839881968</v>
      </c>
      <c r="BE113" s="43"/>
    </row>
    <row r="114" spans="1:57">
      <c r="A114" s="45">
        <v>68</v>
      </c>
      <c r="B114" s="48" t="s">
        <v>265</v>
      </c>
      <c r="C114" s="62">
        <v>39.17</v>
      </c>
      <c r="D114" s="62">
        <v>0</v>
      </c>
      <c r="E114" s="62">
        <v>0</v>
      </c>
      <c r="F114" s="62">
        <v>0</v>
      </c>
      <c r="G114" s="59">
        <v>1.74</v>
      </c>
      <c r="H114" s="62">
        <v>32.880000000000003</v>
      </c>
      <c r="I114" s="62">
        <v>6.1100000000000002E-2</v>
      </c>
      <c r="J114" s="62">
        <v>23.94</v>
      </c>
      <c r="K114" s="62">
        <v>0</v>
      </c>
      <c r="L114" s="62">
        <v>0</v>
      </c>
      <c r="M114" s="62">
        <v>0</v>
      </c>
      <c r="N114" s="62">
        <v>97.7911</v>
      </c>
      <c r="O114" s="62">
        <v>12.5</v>
      </c>
      <c r="P114" s="62">
        <v>1.30383477880245</v>
      </c>
      <c r="Q114" s="62">
        <v>0</v>
      </c>
      <c r="R114" s="62">
        <v>0</v>
      </c>
      <c r="S114" s="62">
        <v>0</v>
      </c>
      <c r="T114" s="62">
        <v>2.4219006630996999E-2</v>
      </c>
      <c r="U114" s="62">
        <v>0.96742682510602096</v>
      </c>
      <c r="V114" s="62">
        <v>1.5159635176308301E-3</v>
      </c>
      <c r="W114" s="62">
        <v>0.42690994946270699</v>
      </c>
      <c r="X114" s="62">
        <v>0</v>
      </c>
      <c r="Y114" s="62">
        <v>0</v>
      </c>
      <c r="Z114" s="62">
        <v>0</v>
      </c>
      <c r="AA114" s="62">
        <v>2.7239065235198101</v>
      </c>
      <c r="AB114" s="62">
        <v>4.5889974167864001</v>
      </c>
      <c r="AC114" s="62">
        <v>2.99164721592035</v>
      </c>
      <c r="AD114" s="62">
        <v>0</v>
      </c>
      <c r="AE114" s="62">
        <v>0</v>
      </c>
      <c r="AF114" s="62">
        <v>0</v>
      </c>
      <c r="AG114" s="59">
        <v>0.11114095886677799</v>
      </c>
      <c r="AH114" s="59">
        <v>2.9596794675609299</v>
      </c>
      <c r="AI114" s="59">
        <v>6.9567526663502997E-3</v>
      </c>
      <c r="AJ114" s="62">
        <v>1.9590886552847699</v>
      </c>
      <c r="AK114" s="62">
        <v>0</v>
      </c>
      <c r="AL114" s="62">
        <v>0</v>
      </c>
      <c r="AM114" s="62">
        <v>0</v>
      </c>
      <c r="AN114" s="62">
        <v>8.0285130502991802</v>
      </c>
      <c r="AO114" s="62">
        <v>8.9103282184943594E-2</v>
      </c>
      <c r="AP114" s="62">
        <v>2.2037676681834199E-2</v>
      </c>
      <c r="AQ114" s="59">
        <v>2.9810224605004501</v>
      </c>
      <c r="AR114" s="62">
        <v>2.9491682447480199</v>
      </c>
      <c r="AS114" s="62">
        <v>2.1959410459961099E-2</v>
      </c>
      <c r="AT114" s="62">
        <v>8.8786834251080304E-2</v>
      </c>
      <c r="AU114" s="62">
        <v>6.9320459445137697E-3</v>
      </c>
      <c r="AV114" s="62">
        <v>1.9521310040959801</v>
      </c>
      <c r="AW114" s="62">
        <v>0</v>
      </c>
      <c r="AX114" s="62">
        <v>25</v>
      </c>
      <c r="AY114" s="62">
        <v>3.0379550789991003</v>
      </c>
      <c r="AZ114" s="62">
        <v>8.8786834251080311</v>
      </c>
      <c r="BA114" s="61">
        <v>91.121316574891964</v>
      </c>
      <c r="BB114" s="60">
        <v>55.528398403150483</v>
      </c>
      <c r="BC114" s="60">
        <v>1.4887101502135354</v>
      </c>
      <c r="BD114" s="59">
        <v>1.9810224605004549</v>
      </c>
      <c r="BE114" s="43"/>
    </row>
    <row r="115" spans="1:57">
      <c r="A115" s="45">
        <v>69</v>
      </c>
      <c r="B115" s="48" t="s">
        <v>264</v>
      </c>
      <c r="C115" s="62">
        <v>38.97</v>
      </c>
      <c r="D115" s="62">
        <v>0</v>
      </c>
      <c r="E115" s="62">
        <v>0</v>
      </c>
      <c r="F115" s="62">
        <v>0</v>
      </c>
      <c r="G115" s="59">
        <v>1.67</v>
      </c>
      <c r="H115" s="62">
        <v>32.81</v>
      </c>
      <c r="I115" s="62">
        <v>5.1400000000000001E-2</v>
      </c>
      <c r="J115" s="62">
        <v>23.95</v>
      </c>
      <c r="K115" s="62">
        <v>0</v>
      </c>
      <c r="L115" s="62">
        <v>0</v>
      </c>
      <c r="M115" s="62">
        <v>0</v>
      </c>
      <c r="N115" s="62">
        <v>97.451400000000007</v>
      </c>
      <c r="O115" s="62">
        <v>12.5</v>
      </c>
      <c r="P115" s="62">
        <v>1.29717746566075</v>
      </c>
      <c r="Q115" s="62">
        <v>0</v>
      </c>
      <c r="R115" s="62">
        <v>0</v>
      </c>
      <c r="S115" s="62">
        <v>0</v>
      </c>
      <c r="T115" s="62">
        <v>2.3244678778025801E-2</v>
      </c>
      <c r="U115" s="62">
        <v>0.96536721811826498</v>
      </c>
      <c r="V115" s="62">
        <v>1.2752950050118599E-3</v>
      </c>
      <c r="W115" s="62">
        <v>0.42708827442071101</v>
      </c>
      <c r="X115" s="62">
        <v>0</v>
      </c>
      <c r="Y115" s="62">
        <v>0</v>
      </c>
      <c r="Z115" s="62">
        <v>0</v>
      </c>
      <c r="AA115" s="62">
        <v>2.7141529319827602</v>
      </c>
      <c r="AB115" s="62">
        <v>4.6054884574497503</v>
      </c>
      <c r="AC115" s="62">
        <v>2.9870679226822401</v>
      </c>
      <c r="AD115" s="62">
        <v>0</v>
      </c>
      <c r="AE115" s="62">
        <v>0</v>
      </c>
      <c r="AF115" s="62">
        <v>0</v>
      </c>
      <c r="AG115" s="59">
        <v>0.10705309980932499</v>
      </c>
      <c r="AH115" s="59">
        <v>2.9639917201627002</v>
      </c>
      <c r="AI115" s="59">
        <v>5.8733564254254403E-3</v>
      </c>
      <c r="AJ115" s="62">
        <v>1.9669501181567199</v>
      </c>
      <c r="AK115" s="62">
        <v>0</v>
      </c>
      <c r="AL115" s="62">
        <v>0</v>
      </c>
      <c r="AM115" s="62">
        <v>0</v>
      </c>
      <c r="AN115" s="62">
        <v>8.0309362172364107</v>
      </c>
      <c r="AO115" s="62">
        <v>9.6675678863771694E-2</v>
      </c>
      <c r="AP115" s="62">
        <v>1.03774209455535E-2</v>
      </c>
      <c r="AQ115" s="59">
        <v>2.9755613461566202</v>
      </c>
      <c r="AR115" s="62">
        <v>2.9525740361889299</v>
      </c>
      <c r="AS115" s="62">
        <v>1.03374457620828E-2</v>
      </c>
      <c r="AT115" s="62">
        <v>9.6303271497817602E-2</v>
      </c>
      <c r="AU115" s="62">
        <v>5.8507314878877897E-3</v>
      </c>
      <c r="AV115" s="62">
        <v>1.95937316890666</v>
      </c>
      <c r="AW115" s="62">
        <v>0</v>
      </c>
      <c r="AX115" s="62">
        <v>25</v>
      </c>
      <c r="AY115" s="62">
        <v>3.0488773076867477</v>
      </c>
      <c r="AZ115" s="62">
        <v>9.6303271497817597</v>
      </c>
      <c r="BA115" s="61">
        <v>90.369672850218237</v>
      </c>
      <c r="BB115" s="60">
        <v>51.173083797648978</v>
      </c>
      <c r="BC115" s="60">
        <v>1.4945494058855906</v>
      </c>
      <c r="BD115" s="59">
        <v>1.9755613461566306</v>
      </c>
      <c r="BE115" s="43"/>
    </row>
    <row r="116" spans="1:57">
      <c r="A116" s="45">
        <v>70</v>
      </c>
      <c r="B116" s="48" t="s">
        <v>263</v>
      </c>
      <c r="C116" s="62">
        <v>39.130000000000003</v>
      </c>
      <c r="D116" s="62">
        <v>0</v>
      </c>
      <c r="E116" s="62">
        <v>0</v>
      </c>
      <c r="F116" s="62">
        <v>8.0699999999999994E-2</v>
      </c>
      <c r="G116" s="59">
        <v>1.93</v>
      </c>
      <c r="H116" s="62">
        <v>32.83</v>
      </c>
      <c r="I116" s="62">
        <v>5.5399999999999998E-2</v>
      </c>
      <c r="J116" s="62">
        <v>24.03</v>
      </c>
      <c r="K116" s="62">
        <v>0</v>
      </c>
      <c r="L116" s="62">
        <v>0</v>
      </c>
      <c r="M116" s="62">
        <v>0</v>
      </c>
      <c r="N116" s="62">
        <v>98.056100000000001</v>
      </c>
      <c r="O116" s="62">
        <v>12.5</v>
      </c>
      <c r="P116" s="62">
        <v>1.30250331617411</v>
      </c>
      <c r="Q116" s="62">
        <v>0</v>
      </c>
      <c r="R116" s="62">
        <v>0</v>
      </c>
      <c r="S116" s="62">
        <v>2.0208900430472099E-3</v>
      </c>
      <c r="T116" s="62">
        <v>2.6863610803347201E-2</v>
      </c>
      <c r="U116" s="62">
        <v>0.96595567725762399</v>
      </c>
      <c r="V116" s="62">
        <v>1.3745397524836001E-3</v>
      </c>
      <c r="W116" s="62">
        <v>0.42851487408474698</v>
      </c>
      <c r="X116" s="62">
        <v>0</v>
      </c>
      <c r="Y116" s="62">
        <v>0</v>
      </c>
      <c r="Z116" s="62">
        <v>0</v>
      </c>
      <c r="AA116" s="62">
        <v>2.7272329081153601</v>
      </c>
      <c r="AB116" s="62">
        <v>4.5834002526165101</v>
      </c>
      <c r="AC116" s="62">
        <v>2.9849470141931298</v>
      </c>
      <c r="AD116" s="62">
        <v>0</v>
      </c>
      <c r="AE116" s="62">
        <v>0</v>
      </c>
      <c r="AF116" s="62">
        <v>4.63127396690639E-3</v>
      </c>
      <c r="AG116" s="59">
        <v>0.12312668054225299</v>
      </c>
      <c r="AH116" s="59">
        <v>2.9515743301059598</v>
      </c>
      <c r="AI116" s="59">
        <v>6.3000658487647699E-3</v>
      </c>
      <c r="AJ116" s="62">
        <v>1.9640551821299601</v>
      </c>
      <c r="AK116" s="62">
        <v>0</v>
      </c>
      <c r="AL116" s="62">
        <v>0</v>
      </c>
      <c r="AM116" s="62">
        <v>0</v>
      </c>
      <c r="AN116" s="62">
        <v>8.0346345467869806</v>
      </c>
      <c r="AO116" s="62">
        <v>0.108232958709319</v>
      </c>
      <c r="AP116" s="62">
        <v>1.48937218329343E-2</v>
      </c>
      <c r="AQ116" s="59">
        <v>2.9720799340020201</v>
      </c>
      <c r="AR116" s="62">
        <v>2.9388511080806201</v>
      </c>
      <c r="AS116" s="62">
        <v>1.4829520119383899E-2</v>
      </c>
      <c r="AT116" s="62">
        <v>0.107766403640699</v>
      </c>
      <c r="AU116" s="62">
        <v>6.2729084311959303E-3</v>
      </c>
      <c r="AV116" s="62">
        <v>1.95558881558876</v>
      </c>
      <c r="AW116" s="62">
        <v>4.6113101373188598E-3</v>
      </c>
      <c r="AX116" s="62">
        <v>25</v>
      </c>
      <c r="AY116" s="62">
        <v>3.046617511721319</v>
      </c>
      <c r="AZ116" s="62">
        <v>10.7766403640699</v>
      </c>
      <c r="BA116" s="61">
        <v>89.223359635930095</v>
      </c>
      <c r="BB116" s="60">
        <v>45.612938598273487</v>
      </c>
      <c r="BC116" s="60">
        <v>1.4867527322711489</v>
      </c>
      <c r="BD116" s="59">
        <v>1.9766912441393398</v>
      </c>
      <c r="BE116" s="43"/>
    </row>
    <row r="117" spans="1:57">
      <c r="A117" s="45">
        <v>71</v>
      </c>
      <c r="B117" s="48" t="s">
        <v>262</v>
      </c>
      <c r="C117" s="62">
        <v>38.99</v>
      </c>
      <c r="D117" s="62">
        <v>0</v>
      </c>
      <c r="E117" s="62">
        <v>0</v>
      </c>
      <c r="F117" s="62">
        <v>0</v>
      </c>
      <c r="G117" s="59">
        <v>1.79</v>
      </c>
      <c r="H117" s="62">
        <v>32.880000000000003</v>
      </c>
      <c r="I117" s="62">
        <v>7.5999999999999998E-2</v>
      </c>
      <c r="J117" s="62">
        <v>24.13</v>
      </c>
      <c r="K117" s="62">
        <v>0</v>
      </c>
      <c r="L117" s="62">
        <v>0</v>
      </c>
      <c r="M117" s="62">
        <v>0</v>
      </c>
      <c r="N117" s="62">
        <v>97.866</v>
      </c>
      <c r="O117" s="62">
        <v>12.5</v>
      </c>
      <c r="P117" s="62">
        <v>1.29784319697492</v>
      </c>
      <c r="Q117" s="62">
        <v>0</v>
      </c>
      <c r="R117" s="62">
        <v>0</v>
      </c>
      <c r="S117" s="62">
        <v>0</v>
      </c>
      <c r="T117" s="62">
        <v>2.4914955097405E-2</v>
      </c>
      <c r="U117" s="62">
        <v>0.96742682510602096</v>
      </c>
      <c r="V117" s="62">
        <v>1.88565020196306E-3</v>
      </c>
      <c r="W117" s="62">
        <v>0.43029812366479198</v>
      </c>
      <c r="X117" s="62">
        <v>0</v>
      </c>
      <c r="Y117" s="62">
        <v>0</v>
      </c>
      <c r="Z117" s="62">
        <v>0</v>
      </c>
      <c r="AA117" s="62">
        <v>2.7223687510450998</v>
      </c>
      <c r="AB117" s="62">
        <v>4.5915895835938301</v>
      </c>
      <c r="AC117" s="62">
        <v>2.9795816521840699</v>
      </c>
      <c r="AD117" s="62">
        <v>0</v>
      </c>
      <c r="AE117" s="62">
        <v>0</v>
      </c>
      <c r="AF117" s="62">
        <v>0</v>
      </c>
      <c r="AG117" s="59">
        <v>0.11439924830095199</v>
      </c>
      <c r="AH117" s="59">
        <v>2.9613512886973701</v>
      </c>
      <c r="AI117" s="59">
        <v>8.6581318256351795E-3</v>
      </c>
      <c r="AJ117" s="62">
        <v>1.97575238245923</v>
      </c>
      <c r="AK117" s="62">
        <v>0</v>
      </c>
      <c r="AL117" s="62">
        <v>0</v>
      </c>
      <c r="AM117" s="62">
        <v>0</v>
      </c>
      <c r="AN117" s="62">
        <v>8.0397427034672493</v>
      </c>
      <c r="AO117" s="62">
        <v>0.124195948335153</v>
      </c>
      <c r="AP117" s="62">
        <v>0</v>
      </c>
      <c r="AQ117" s="59">
        <v>2.9648527442542001</v>
      </c>
      <c r="AR117" s="62">
        <v>2.9467124985681399</v>
      </c>
      <c r="AS117" s="62">
        <v>0</v>
      </c>
      <c r="AT117" s="62">
        <v>0.123582012923465</v>
      </c>
      <c r="AU117" s="62">
        <v>8.6153322512684295E-3</v>
      </c>
      <c r="AV117" s="62">
        <v>1.96598568420072</v>
      </c>
      <c r="AW117" s="62">
        <v>0</v>
      </c>
      <c r="AX117" s="62">
        <v>25</v>
      </c>
      <c r="AY117" s="62">
        <v>3.0702945114916047</v>
      </c>
      <c r="AZ117" s="62">
        <v>12.3582012923465</v>
      </c>
      <c r="BA117" s="61">
        <v>87.641798707653493</v>
      </c>
      <c r="BB117" s="60">
        <v>39.822247579572313</v>
      </c>
      <c r="BC117" s="60">
        <v>1.4923077999133543</v>
      </c>
      <c r="BD117" s="59">
        <v>1.9746010164519885</v>
      </c>
      <c r="BE117" s="43"/>
    </row>
    <row r="118" spans="1:57">
      <c r="A118" s="45">
        <v>72</v>
      </c>
      <c r="B118" s="48" t="s">
        <v>261</v>
      </c>
      <c r="C118" s="62">
        <v>39.36</v>
      </c>
      <c r="D118" s="62">
        <v>0</v>
      </c>
      <c r="E118" s="62">
        <v>0</v>
      </c>
      <c r="F118" s="62">
        <v>0</v>
      </c>
      <c r="G118" s="59">
        <v>1.94</v>
      </c>
      <c r="H118" s="62">
        <v>32.979999999999997</v>
      </c>
      <c r="I118" s="62">
        <v>7.1599999999999997E-2</v>
      </c>
      <c r="J118" s="62">
        <v>24.16</v>
      </c>
      <c r="K118" s="62">
        <v>0</v>
      </c>
      <c r="L118" s="62">
        <v>0</v>
      </c>
      <c r="M118" s="62">
        <v>0</v>
      </c>
      <c r="N118" s="62">
        <v>98.511600000000001</v>
      </c>
      <c r="O118" s="62">
        <v>12.5</v>
      </c>
      <c r="P118" s="62">
        <v>1.31015922628707</v>
      </c>
      <c r="Q118" s="62">
        <v>0</v>
      </c>
      <c r="R118" s="62">
        <v>0</v>
      </c>
      <c r="S118" s="62">
        <v>0</v>
      </c>
      <c r="T118" s="62">
        <v>2.7002800496628801E-2</v>
      </c>
      <c r="U118" s="62">
        <v>0.97036912080281501</v>
      </c>
      <c r="V118" s="62">
        <v>1.7764809797441499E-3</v>
      </c>
      <c r="W118" s="62">
        <v>0.43083309853880503</v>
      </c>
      <c r="X118" s="62">
        <v>0</v>
      </c>
      <c r="Y118" s="62">
        <v>0</v>
      </c>
      <c r="Z118" s="62">
        <v>0</v>
      </c>
      <c r="AA118" s="62">
        <v>2.74014072710506</v>
      </c>
      <c r="AB118" s="62">
        <v>4.5618094999106704</v>
      </c>
      <c r="AC118" s="62">
        <v>2.9883484024359799</v>
      </c>
      <c r="AD118" s="62">
        <v>0</v>
      </c>
      <c r="AE118" s="62">
        <v>0</v>
      </c>
      <c r="AF118" s="62">
        <v>0</v>
      </c>
      <c r="AG118" s="59">
        <v>0.12318163182971401</v>
      </c>
      <c r="AH118" s="59">
        <v>2.95109271579883</v>
      </c>
      <c r="AI118" s="59">
        <v>8.1039678098074695E-3</v>
      </c>
      <c r="AJ118" s="62">
        <v>1.96537852179027</v>
      </c>
      <c r="AK118" s="62">
        <v>0</v>
      </c>
      <c r="AL118" s="62">
        <v>0</v>
      </c>
      <c r="AM118" s="62">
        <v>0</v>
      </c>
      <c r="AN118" s="62">
        <v>8.0361052396646109</v>
      </c>
      <c r="AO118" s="62">
        <v>0.11282887395189101</v>
      </c>
      <c r="AP118" s="62">
        <v>1.03527578778232E-2</v>
      </c>
      <c r="AQ118" s="59">
        <v>2.9749221179295602</v>
      </c>
      <c r="AR118" s="62">
        <v>2.9378338165437001</v>
      </c>
      <c r="AS118" s="62">
        <v>1.0306244200709601E-2</v>
      </c>
      <c r="AT118" s="62">
        <v>0.112321947597192</v>
      </c>
      <c r="AU118" s="62">
        <v>8.0675576719009701E-3</v>
      </c>
      <c r="AV118" s="62">
        <v>1.9565483160569499</v>
      </c>
      <c r="AW118" s="62">
        <v>0</v>
      </c>
      <c r="AX118" s="62">
        <v>25</v>
      </c>
      <c r="AY118" s="62">
        <v>3.0501557641408921</v>
      </c>
      <c r="AZ118" s="62">
        <v>11.232194759719199</v>
      </c>
      <c r="BA118" s="61">
        <v>88.767805240280808</v>
      </c>
      <c r="BB118" s="60">
        <v>43.738165510549578</v>
      </c>
      <c r="BC118" s="60">
        <v>1.4875694539406055</v>
      </c>
      <c r="BD118" s="59">
        <v>1.9749221179295604</v>
      </c>
      <c r="BE118" s="43"/>
    </row>
    <row r="119" spans="1:57">
      <c r="A119" s="45">
        <v>73</v>
      </c>
      <c r="B119" s="48" t="s">
        <v>260</v>
      </c>
      <c r="C119" s="62">
        <v>38.83</v>
      </c>
      <c r="D119" s="62">
        <v>4.5400000000000003E-2</v>
      </c>
      <c r="E119" s="62">
        <v>0</v>
      </c>
      <c r="F119" s="62">
        <v>0</v>
      </c>
      <c r="G119" s="59">
        <v>1.75</v>
      </c>
      <c r="H119" s="62">
        <v>32.89</v>
      </c>
      <c r="I119" s="62">
        <v>8.1000000000000003E-2</v>
      </c>
      <c r="J119" s="62">
        <v>23.83</v>
      </c>
      <c r="K119" s="62">
        <v>0</v>
      </c>
      <c r="L119" s="62">
        <v>0</v>
      </c>
      <c r="M119" s="62">
        <v>0</v>
      </c>
      <c r="N119" s="62">
        <v>97.426400000000001</v>
      </c>
      <c r="O119" s="62">
        <v>12.5</v>
      </c>
      <c r="P119" s="62">
        <v>1.29251734646156</v>
      </c>
      <c r="Q119" s="62">
        <v>7.3250688056297904E-4</v>
      </c>
      <c r="R119" s="62">
        <v>0</v>
      </c>
      <c r="S119" s="62">
        <v>0</v>
      </c>
      <c r="T119" s="62">
        <v>2.4358196324278599E-2</v>
      </c>
      <c r="U119" s="62">
        <v>0.96772105467570002</v>
      </c>
      <c r="V119" s="62">
        <v>2.0097061363027399E-3</v>
      </c>
      <c r="W119" s="62">
        <v>0.42494837492465798</v>
      </c>
      <c r="X119" s="62">
        <v>0</v>
      </c>
      <c r="Y119" s="62">
        <v>0</v>
      </c>
      <c r="Z119" s="62">
        <v>0</v>
      </c>
      <c r="AA119" s="62">
        <v>2.7122871854030599</v>
      </c>
      <c r="AB119" s="62">
        <v>4.6086565122131198</v>
      </c>
      <c r="AC119" s="62">
        <v>2.9783842429592302</v>
      </c>
      <c r="AD119" s="62">
        <v>6.7517452106949797E-3</v>
      </c>
      <c r="AE119" s="62">
        <v>0</v>
      </c>
      <c r="AF119" s="62">
        <v>0</v>
      </c>
      <c r="AG119" s="59">
        <v>0.112258560115652</v>
      </c>
      <c r="AH119" s="59">
        <v>2.9732626270912799</v>
      </c>
      <c r="AI119" s="59">
        <v>9.2620452727062794E-3</v>
      </c>
      <c r="AJ119" s="62">
        <v>1.9584410954509099</v>
      </c>
      <c r="AK119" s="62">
        <v>0</v>
      </c>
      <c r="AL119" s="62">
        <v>0</v>
      </c>
      <c r="AM119" s="62">
        <v>0</v>
      </c>
      <c r="AN119" s="62">
        <v>8.0383603161004693</v>
      </c>
      <c r="AO119" s="62">
        <v>0.119875987813977</v>
      </c>
      <c r="AP119" s="62">
        <v>0</v>
      </c>
      <c r="AQ119" s="59">
        <v>2.9641709262459099</v>
      </c>
      <c r="AR119" s="62">
        <v>2.9590737515321002</v>
      </c>
      <c r="AS119" s="62">
        <v>0</v>
      </c>
      <c r="AT119" s="62">
        <v>0.119303920799739</v>
      </c>
      <c r="AU119" s="62">
        <v>9.21784534007993E-3</v>
      </c>
      <c r="AV119" s="62">
        <v>1.9490951073972</v>
      </c>
      <c r="AW119" s="62">
        <v>0</v>
      </c>
      <c r="AX119" s="62">
        <v>24.993280475176299</v>
      </c>
      <c r="AY119" s="62">
        <v>3.0783776723318392</v>
      </c>
      <c r="AZ119" s="62">
        <v>11.930392079973901</v>
      </c>
      <c r="BA119" s="61">
        <v>88.069607920026101</v>
      </c>
      <c r="BB119" s="60">
        <v>41.217310137892284</v>
      </c>
      <c r="BC119" s="60">
        <v>1.5010321092427961</v>
      </c>
      <c r="BD119" s="59">
        <v>1.95831295273728</v>
      </c>
      <c r="BE119" s="43"/>
    </row>
    <row r="120" spans="1:57">
      <c r="A120" s="45">
        <v>74</v>
      </c>
      <c r="B120" s="48" t="s">
        <v>259</v>
      </c>
      <c r="C120" s="62">
        <v>39.14</v>
      </c>
      <c r="D120" s="62">
        <v>0</v>
      </c>
      <c r="E120" s="62">
        <v>0</v>
      </c>
      <c r="F120" s="62">
        <v>0.1009</v>
      </c>
      <c r="G120" s="59">
        <v>1.88</v>
      </c>
      <c r="H120" s="62">
        <v>32.81</v>
      </c>
      <c r="I120" s="62">
        <v>5.0099999999999999E-2</v>
      </c>
      <c r="J120" s="62">
        <v>24.12</v>
      </c>
      <c r="K120" s="62">
        <v>0</v>
      </c>
      <c r="L120" s="62">
        <v>0</v>
      </c>
      <c r="M120" s="62">
        <v>0</v>
      </c>
      <c r="N120" s="62">
        <v>98.100999999999999</v>
      </c>
      <c r="O120" s="62">
        <v>12.5</v>
      </c>
      <c r="P120" s="62">
        <v>1.30283618183119</v>
      </c>
      <c r="Q120" s="62">
        <v>0</v>
      </c>
      <c r="R120" s="62">
        <v>0</v>
      </c>
      <c r="S120" s="62">
        <v>2.5267386040082199E-3</v>
      </c>
      <c r="T120" s="62">
        <v>2.6167662336939301E-2</v>
      </c>
      <c r="U120" s="62">
        <v>0.96536721811826498</v>
      </c>
      <c r="V120" s="62">
        <v>1.24304046208354E-3</v>
      </c>
      <c r="W120" s="62">
        <v>0.43011979870678702</v>
      </c>
      <c r="X120" s="62">
        <v>0</v>
      </c>
      <c r="Y120" s="62">
        <v>0</v>
      </c>
      <c r="Z120" s="62">
        <v>0</v>
      </c>
      <c r="AA120" s="62">
        <v>2.7282606400592799</v>
      </c>
      <c r="AB120" s="62">
        <v>4.5816736921910799</v>
      </c>
      <c r="AC120" s="62">
        <v>2.9845851297653301</v>
      </c>
      <c r="AD120" s="62">
        <v>0</v>
      </c>
      <c r="AE120" s="62">
        <v>0</v>
      </c>
      <c r="AF120" s="62">
        <v>5.7883458945140499E-3</v>
      </c>
      <c r="AG120" s="59">
        <v>0.11989169011529401</v>
      </c>
      <c r="AH120" s="59">
        <v>2.9486650577040998</v>
      </c>
      <c r="AI120" s="59">
        <v>5.6952057834572202E-3</v>
      </c>
      <c r="AJ120" s="62">
        <v>1.97066856622541</v>
      </c>
      <c r="AK120" s="62">
        <v>0</v>
      </c>
      <c r="AL120" s="62">
        <v>0</v>
      </c>
      <c r="AM120" s="62">
        <v>0</v>
      </c>
      <c r="AN120" s="62">
        <v>8.0352939954881109</v>
      </c>
      <c r="AO120" s="62">
        <v>0.11029373590033099</v>
      </c>
      <c r="AP120" s="62">
        <v>9.5979542149628502E-3</v>
      </c>
      <c r="AQ120" s="59">
        <v>2.9714757234184099</v>
      </c>
      <c r="AR120" s="62">
        <v>2.9357134256541699</v>
      </c>
      <c r="AS120" s="62">
        <v>9.5557964354281901E-3</v>
      </c>
      <c r="AT120" s="62">
        <v>0.10980928484982599</v>
      </c>
      <c r="AU120" s="62">
        <v>5.6701903244910602E-3</v>
      </c>
      <c r="AV120" s="62">
        <v>1.9620126579880801</v>
      </c>
      <c r="AW120" s="62">
        <v>5.7629213295884501E-3</v>
      </c>
      <c r="AX120" s="62">
        <v>25</v>
      </c>
      <c r="AY120" s="62">
        <v>3.0455227105039961</v>
      </c>
      <c r="AZ120" s="62">
        <v>10.980928484982599</v>
      </c>
      <c r="BA120" s="61">
        <v>89.019071515017401</v>
      </c>
      <c r="BB120" s="60">
        <v>44.740771029709101</v>
      </c>
      <c r="BC120" s="60">
        <v>1.484754221981297</v>
      </c>
      <c r="BD120" s="59">
        <v>1.9772386447479995</v>
      </c>
      <c r="BE120" s="43"/>
    </row>
    <row r="121" spans="1:57">
      <c r="A121" s="45">
        <v>75</v>
      </c>
      <c r="B121" s="48" t="s">
        <v>258</v>
      </c>
      <c r="C121" s="62">
        <v>39.049999999999997</v>
      </c>
      <c r="D121" s="62">
        <v>0</v>
      </c>
      <c r="E121" s="62">
        <v>0</v>
      </c>
      <c r="F121" s="62">
        <v>0</v>
      </c>
      <c r="G121" s="59">
        <v>1.83</v>
      </c>
      <c r="H121" s="62">
        <v>32.770000000000003</v>
      </c>
      <c r="I121" s="62">
        <v>4.7699999999999999E-2</v>
      </c>
      <c r="J121" s="62">
        <v>23.89</v>
      </c>
      <c r="K121" s="62">
        <v>0</v>
      </c>
      <c r="L121" s="62">
        <v>0</v>
      </c>
      <c r="M121" s="62">
        <v>0</v>
      </c>
      <c r="N121" s="62">
        <v>97.587699999999998</v>
      </c>
      <c r="O121" s="62">
        <v>12.5</v>
      </c>
      <c r="P121" s="62">
        <v>1.2998403909174301</v>
      </c>
      <c r="Q121" s="62">
        <v>0</v>
      </c>
      <c r="R121" s="62">
        <v>0</v>
      </c>
      <c r="S121" s="62">
        <v>0</v>
      </c>
      <c r="T121" s="62">
        <v>2.54717138705313E-2</v>
      </c>
      <c r="U121" s="62">
        <v>0.96419029983954696</v>
      </c>
      <c r="V121" s="62">
        <v>1.1834936136004999E-3</v>
      </c>
      <c r="W121" s="62">
        <v>0.42601832467268502</v>
      </c>
      <c r="X121" s="62">
        <v>0</v>
      </c>
      <c r="Y121" s="62">
        <v>0</v>
      </c>
      <c r="Z121" s="62">
        <v>0</v>
      </c>
      <c r="AA121" s="62">
        <v>2.7167042229137901</v>
      </c>
      <c r="AB121" s="62">
        <v>4.6011633856088903</v>
      </c>
      <c r="AC121" s="62">
        <v>2.9903890069124102</v>
      </c>
      <c r="AD121" s="62">
        <v>0</v>
      </c>
      <c r="AE121" s="62">
        <v>0</v>
      </c>
      <c r="AF121" s="62">
        <v>0</v>
      </c>
      <c r="AG121" s="59">
        <v>0.11719951722979501</v>
      </c>
      <c r="AH121" s="59">
        <v>2.9575980695873199</v>
      </c>
      <c r="AI121" s="59">
        <v>5.44544748200058E-3</v>
      </c>
      <c r="AJ121" s="62">
        <v>1.9601799170823999</v>
      </c>
      <c r="AK121" s="62">
        <v>0</v>
      </c>
      <c r="AL121" s="62">
        <v>0</v>
      </c>
      <c r="AM121" s="62">
        <v>0</v>
      </c>
      <c r="AN121" s="62">
        <v>8.0308119582939295</v>
      </c>
      <c r="AO121" s="62">
        <v>9.6287369668523595E-2</v>
      </c>
      <c r="AP121" s="62">
        <v>2.0912147561271299E-2</v>
      </c>
      <c r="AQ121" s="59">
        <v>2.9789157285139001</v>
      </c>
      <c r="AR121" s="62">
        <v>2.94625060075807</v>
      </c>
      <c r="AS121" s="62">
        <v>2.0831913554817099E-2</v>
      </c>
      <c r="AT121" s="62">
        <v>9.59179422141309E-2</v>
      </c>
      <c r="AU121" s="62">
        <v>5.4245548373242402E-3</v>
      </c>
      <c r="AV121" s="62">
        <v>1.9526592601217601</v>
      </c>
      <c r="AW121" s="62">
        <v>0</v>
      </c>
      <c r="AX121" s="62">
        <v>25</v>
      </c>
      <c r="AY121" s="62">
        <v>3.0421685429722007</v>
      </c>
      <c r="AZ121" s="62">
        <v>9.5917942214130907</v>
      </c>
      <c r="BA121" s="61">
        <v>90.408205778586904</v>
      </c>
      <c r="BB121" s="60">
        <v>51.347706337119291</v>
      </c>
      <c r="BC121" s="60">
        <v>1.4888206497659222</v>
      </c>
      <c r="BD121" s="59">
        <v>1.9789157285139014</v>
      </c>
      <c r="BE121" s="43"/>
    </row>
    <row r="122" spans="1:57">
      <c r="A122" s="45">
        <v>76</v>
      </c>
      <c r="B122" s="48" t="s">
        <v>257</v>
      </c>
      <c r="C122" s="62">
        <v>39.24</v>
      </c>
      <c r="D122" s="62">
        <v>0</v>
      </c>
      <c r="E122" s="62">
        <v>0</v>
      </c>
      <c r="F122" s="62">
        <v>0</v>
      </c>
      <c r="G122" s="59">
        <v>1.93</v>
      </c>
      <c r="H122" s="62">
        <v>32.65</v>
      </c>
      <c r="I122" s="62">
        <v>7.9200000000000007E-2</v>
      </c>
      <c r="J122" s="62">
        <v>23.74</v>
      </c>
      <c r="K122" s="62">
        <v>0</v>
      </c>
      <c r="L122" s="62">
        <v>0</v>
      </c>
      <c r="M122" s="62">
        <v>0</v>
      </c>
      <c r="N122" s="62">
        <v>97.639200000000002</v>
      </c>
      <c r="O122" s="62">
        <v>12.5</v>
      </c>
      <c r="P122" s="62">
        <v>1.3061648384020501</v>
      </c>
      <c r="Q122" s="62">
        <v>0</v>
      </c>
      <c r="R122" s="62">
        <v>0</v>
      </c>
      <c r="S122" s="62">
        <v>0</v>
      </c>
      <c r="T122" s="62">
        <v>2.6863610803347201E-2</v>
      </c>
      <c r="U122" s="62">
        <v>0.96065954500339301</v>
      </c>
      <c r="V122" s="62">
        <v>1.9650459999404498E-3</v>
      </c>
      <c r="W122" s="62">
        <v>0.423343450302617</v>
      </c>
      <c r="X122" s="62">
        <v>0</v>
      </c>
      <c r="Y122" s="62">
        <v>0</v>
      </c>
      <c r="Z122" s="62">
        <v>0</v>
      </c>
      <c r="AA122" s="62">
        <v>2.7189964905113402</v>
      </c>
      <c r="AB122" s="62">
        <v>4.5972843450229002</v>
      </c>
      <c r="AC122" s="62">
        <v>3.0024055818025399</v>
      </c>
      <c r="AD122" s="62">
        <v>0</v>
      </c>
      <c r="AE122" s="62">
        <v>0</v>
      </c>
      <c r="AF122" s="62">
        <v>0</v>
      </c>
      <c r="AG122" s="59">
        <v>0.123499657397016</v>
      </c>
      <c r="AH122" s="59">
        <v>2.9442833914272799</v>
      </c>
      <c r="AI122" s="59">
        <v>9.0338752127761095E-3</v>
      </c>
      <c r="AJ122" s="62">
        <v>1.9462302166442</v>
      </c>
      <c r="AK122" s="62">
        <v>0</v>
      </c>
      <c r="AL122" s="62">
        <v>0</v>
      </c>
      <c r="AM122" s="62">
        <v>0</v>
      </c>
      <c r="AN122" s="62">
        <v>8.0254527224838199</v>
      </c>
      <c r="AO122" s="62">
        <v>7.9539757761931895E-2</v>
      </c>
      <c r="AP122" s="62">
        <v>4.3959899635084301E-2</v>
      </c>
      <c r="AQ122" s="59">
        <v>2.9928834528086998</v>
      </c>
      <c r="AR122" s="62">
        <v>2.93494559695423</v>
      </c>
      <c r="AS122" s="62">
        <v>4.38204808179136E-2</v>
      </c>
      <c r="AT122" s="62">
        <v>7.9287497428371795E-2</v>
      </c>
      <c r="AU122" s="62">
        <v>9.0052242784680603E-3</v>
      </c>
      <c r="AV122" s="62">
        <v>1.94005774771231</v>
      </c>
      <c r="AW122" s="62">
        <v>0</v>
      </c>
      <c r="AX122" s="62">
        <v>25</v>
      </c>
      <c r="AY122" s="62">
        <v>3.0142330943826017</v>
      </c>
      <c r="AZ122" s="62">
        <v>7.9287497428371791</v>
      </c>
      <c r="BA122" s="61">
        <v>92.071250257162816</v>
      </c>
      <c r="BB122" s="60">
        <v>62.151401035386634</v>
      </c>
      <c r="BC122" s="60">
        <v>1.472713114667008</v>
      </c>
      <c r="BD122" s="59">
        <v>1.9928834528086918</v>
      </c>
      <c r="BE122" s="43"/>
    </row>
    <row r="123" spans="1:57">
      <c r="A123" s="45">
        <v>44</v>
      </c>
      <c r="B123" s="63" t="s">
        <v>256</v>
      </c>
      <c r="C123" s="62">
        <v>38.56</v>
      </c>
      <c r="D123" s="62">
        <v>0</v>
      </c>
      <c r="E123" s="62">
        <v>0</v>
      </c>
      <c r="F123" s="62">
        <v>0.14849999999999999</v>
      </c>
      <c r="G123" s="59">
        <v>6.1</v>
      </c>
      <c r="H123" s="62">
        <v>29.65</v>
      </c>
      <c r="I123" s="62">
        <v>0.20039999999999999</v>
      </c>
      <c r="J123" s="62">
        <v>22.45</v>
      </c>
      <c r="K123" s="62">
        <v>0</v>
      </c>
      <c r="L123" s="62">
        <v>0</v>
      </c>
      <c r="M123" s="62">
        <v>0</v>
      </c>
      <c r="N123" s="62">
        <v>97.108900000000006</v>
      </c>
      <c r="O123" s="62">
        <v>12.5</v>
      </c>
      <c r="P123" s="62">
        <v>1.2835299737202599</v>
      </c>
      <c r="Q123" s="62">
        <v>0</v>
      </c>
      <c r="R123" s="62">
        <v>0</v>
      </c>
      <c r="S123" s="62">
        <v>3.71873818330249E-3</v>
      </c>
      <c r="T123" s="62">
        <v>8.4905712901770999E-2</v>
      </c>
      <c r="U123" s="62">
        <v>0.87239067409955995</v>
      </c>
      <c r="V123" s="62">
        <v>4.9721618483341799E-3</v>
      </c>
      <c r="W123" s="62">
        <v>0.40033953072004103</v>
      </c>
      <c r="X123" s="62">
        <v>0</v>
      </c>
      <c r="Y123" s="62">
        <v>0</v>
      </c>
      <c r="Z123" s="62">
        <v>0</v>
      </c>
      <c r="AA123" s="62">
        <v>2.64985679147326</v>
      </c>
      <c r="AB123" s="62">
        <v>4.7172360560097504</v>
      </c>
      <c r="AC123" s="62">
        <v>3.0273569355012202</v>
      </c>
      <c r="AD123" s="62">
        <v>0</v>
      </c>
      <c r="AE123" s="62">
        <v>0</v>
      </c>
      <c r="AF123" s="62">
        <v>8.7710829205673597E-3</v>
      </c>
      <c r="AG123" s="59">
        <v>0.40052029026144698</v>
      </c>
      <c r="AH123" s="59">
        <v>2.7435151618594</v>
      </c>
      <c r="AI123" s="59">
        <v>2.34548611472781E-2</v>
      </c>
      <c r="AJ123" s="62">
        <v>1.8884960689585999</v>
      </c>
      <c r="AK123" s="62">
        <v>0</v>
      </c>
      <c r="AL123" s="62">
        <v>0</v>
      </c>
      <c r="AM123" s="62">
        <v>0</v>
      </c>
      <c r="AN123" s="62">
        <v>8.0921144006485104</v>
      </c>
      <c r="AO123" s="62">
        <v>0.28785750202660099</v>
      </c>
      <c r="AP123" s="62">
        <v>0.112662788234846</v>
      </c>
      <c r="AQ123" s="59">
        <v>2.9928958347485599</v>
      </c>
      <c r="AR123" s="62">
        <v>2.71228509734319</v>
      </c>
      <c r="AS123" s="62">
        <v>0.111380321786669</v>
      </c>
      <c r="AT123" s="62">
        <v>0.28458075382970999</v>
      </c>
      <c r="AU123" s="62">
        <v>2.3187869064627501E-2</v>
      </c>
      <c r="AV123" s="62">
        <v>1.86699888356225</v>
      </c>
      <c r="AW123" s="62">
        <v>8.67123966498984E-3</v>
      </c>
      <c r="AX123" s="62">
        <v>25</v>
      </c>
      <c r="AY123" s="62">
        <v>2.9968658511728998</v>
      </c>
      <c r="AZ123" s="62">
        <v>28.458075382971</v>
      </c>
      <c r="BA123" s="61">
        <v>71.541924617028997</v>
      </c>
      <c r="BB123" s="60">
        <v>16.564198767206349</v>
      </c>
      <c r="BC123" s="60">
        <v>1.3550807924525246</v>
      </c>
      <c r="BD123" s="59">
        <v>2.0015670744135465</v>
      </c>
      <c r="BE123" s="43" t="s">
        <v>107</v>
      </c>
    </row>
    <row r="124" spans="1:57">
      <c r="A124" s="45">
        <v>45</v>
      </c>
      <c r="B124" s="63" t="s">
        <v>255</v>
      </c>
      <c r="C124" s="62">
        <v>38.76</v>
      </c>
      <c r="D124" s="62">
        <v>0</v>
      </c>
      <c r="E124" s="62">
        <v>0</v>
      </c>
      <c r="F124" s="62">
        <v>0</v>
      </c>
      <c r="G124" s="59">
        <v>5.64</v>
      </c>
      <c r="H124" s="62">
        <v>29.8</v>
      </c>
      <c r="I124" s="62">
        <v>0.1457</v>
      </c>
      <c r="J124" s="62">
        <v>22.6</v>
      </c>
      <c r="K124" s="62">
        <v>0</v>
      </c>
      <c r="L124" s="62">
        <v>6.3700000000000007E-2</v>
      </c>
      <c r="M124" s="62">
        <v>0</v>
      </c>
      <c r="N124" s="62">
        <v>97.009399999999999</v>
      </c>
      <c r="O124" s="62">
        <v>12.5</v>
      </c>
      <c r="P124" s="62">
        <v>1.2901872868619599</v>
      </c>
      <c r="Q124" s="62">
        <v>0</v>
      </c>
      <c r="R124" s="62">
        <v>0</v>
      </c>
      <c r="S124" s="62">
        <v>0</v>
      </c>
      <c r="T124" s="62">
        <v>7.8502987010817801E-2</v>
      </c>
      <c r="U124" s="62">
        <v>0.87680411764475097</v>
      </c>
      <c r="V124" s="62">
        <v>3.6149899266581299E-3</v>
      </c>
      <c r="W124" s="62">
        <v>0.403014405090108</v>
      </c>
      <c r="X124" s="62">
        <v>0</v>
      </c>
      <c r="Y124" s="62">
        <v>8.9797483414954605E-4</v>
      </c>
      <c r="Z124" s="62">
        <v>0</v>
      </c>
      <c r="AA124" s="62">
        <v>2.6530217613684401</v>
      </c>
      <c r="AB124" s="62">
        <v>4.7116085446477598</v>
      </c>
      <c r="AC124" s="62">
        <v>3.0394287224873602</v>
      </c>
      <c r="AD124" s="62">
        <v>0</v>
      </c>
      <c r="AE124" s="62">
        <v>0</v>
      </c>
      <c r="AF124" s="62">
        <v>0</v>
      </c>
      <c r="AG124" s="59">
        <v>0.36987534438054098</v>
      </c>
      <c r="AH124" s="59">
        <v>2.7541051817849</v>
      </c>
      <c r="AI124" s="59">
        <v>1.7032417427258001E-2</v>
      </c>
      <c r="AJ124" s="62">
        <v>1.8988461146386799</v>
      </c>
      <c r="AK124" s="62">
        <v>0</v>
      </c>
      <c r="AL124" s="62">
        <v>4.2309059014576499E-3</v>
      </c>
      <c r="AM124" s="62">
        <v>0</v>
      </c>
      <c r="AN124" s="62">
        <v>8.0835186866202005</v>
      </c>
      <c r="AO124" s="62">
        <v>0.26099589568811199</v>
      </c>
      <c r="AP124" s="62">
        <v>0.10887944869243001</v>
      </c>
      <c r="AQ124" s="59">
        <v>3.0080254308245302</v>
      </c>
      <c r="AR124" s="62">
        <v>2.72564984488102</v>
      </c>
      <c r="AS124" s="62">
        <v>0.107754509305604</v>
      </c>
      <c r="AT124" s="62">
        <v>0.25829929346991998</v>
      </c>
      <c r="AU124" s="62">
        <v>1.6856438971756201E-2</v>
      </c>
      <c r="AV124" s="62">
        <v>1.87922729024591</v>
      </c>
      <c r="AW124" s="62">
        <v>0</v>
      </c>
      <c r="AX124" s="62">
        <v>24.991625615397499</v>
      </c>
      <c r="AY124" s="62">
        <v>2.98394913835094</v>
      </c>
      <c r="AZ124" s="62">
        <v>25.829929346991996</v>
      </c>
      <c r="BA124" s="61">
        <v>74.170070653007997</v>
      </c>
      <c r="BB124" s="60">
        <v>18.310108478694151</v>
      </c>
      <c r="BC124" s="60">
        <v>1.3602145085771442</v>
      </c>
      <c r="BD124" s="59">
        <v>2.00383823852327</v>
      </c>
      <c r="BE124" s="43"/>
    </row>
    <row r="125" spans="1:57">
      <c r="A125" s="45">
        <v>46</v>
      </c>
      <c r="B125" s="46" t="s">
        <v>254</v>
      </c>
      <c r="C125" s="62">
        <v>38.25</v>
      </c>
      <c r="D125" s="62">
        <v>0</v>
      </c>
      <c r="E125" s="62">
        <v>0</v>
      </c>
      <c r="F125" s="62">
        <v>0.1047</v>
      </c>
      <c r="G125" s="59">
        <v>9.56</v>
      </c>
      <c r="H125" s="62">
        <v>26.46</v>
      </c>
      <c r="I125" s="62">
        <v>9.8900000000000002E-2</v>
      </c>
      <c r="J125" s="62">
        <v>23.04</v>
      </c>
      <c r="K125" s="62">
        <v>0</v>
      </c>
      <c r="L125" s="62">
        <v>0.12379999999999999</v>
      </c>
      <c r="M125" s="62">
        <v>0</v>
      </c>
      <c r="N125" s="62">
        <v>97.6374</v>
      </c>
      <c r="O125" s="62">
        <v>12.5</v>
      </c>
      <c r="P125" s="62">
        <v>1.2732111383506199</v>
      </c>
      <c r="Q125" s="62">
        <v>0</v>
      </c>
      <c r="R125" s="62">
        <v>0</v>
      </c>
      <c r="S125" s="62">
        <v>2.6218982342880201E-3</v>
      </c>
      <c r="T125" s="62">
        <v>0.133065346777202</v>
      </c>
      <c r="U125" s="62">
        <v>0.77853144137181596</v>
      </c>
      <c r="V125" s="62">
        <v>2.4538263812387698E-3</v>
      </c>
      <c r="W125" s="62">
        <v>0.410860703242304</v>
      </c>
      <c r="X125" s="62">
        <v>0</v>
      </c>
      <c r="Y125" s="62">
        <v>1.7452006980802799E-3</v>
      </c>
      <c r="Z125" s="62">
        <v>0</v>
      </c>
      <c r="AA125" s="62">
        <v>2.6024895550555498</v>
      </c>
      <c r="AB125" s="62">
        <v>4.8030932442044696</v>
      </c>
      <c r="AC125" s="62">
        <v>3.0576759085288701</v>
      </c>
      <c r="AD125" s="62">
        <v>0</v>
      </c>
      <c r="AE125" s="62">
        <v>0</v>
      </c>
      <c r="AF125" s="62">
        <v>6.2966108480502101E-3</v>
      </c>
      <c r="AG125" s="59">
        <v>0.63912526814330395</v>
      </c>
      <c r="AH125" s="59">
        <v>2.4929060709691599</v>
      </c>
      <c r="AI125" s="59">
        <v>1.17859569141787E-2</v>
      </c>
      <c r="AJ125" s="62">
        <v>1.9734022680522101</v>
      </c>
      <c r="AK125" s="62">
        <v>0</v>
      </c>
      <c r="AL125" s="62">
        <v>8.3823616827303198E-3</v>
      </c>
      <c r="AM125" s="62">
        <v>0</v>
      </c>
      <c r="AN125" s="62">
        <v>8.1895744451385006</v>
      </c>
      <c r="AO125" s="62">
        <v>0.59242014105781904</v>
      </c>
      <c r="AP125" s="62">
        <v>4.6705127085485097E-2</v>
      </c>
      <c r="AQ125" s="59">
        <v>2.9868960142064198</v>
      </c>
      <c r="AR125" s="62">
        <v>2.4351996188998601</v>
      </c>
      <c r="AS125" s="62">
        <v>4.5623984394657001E-2</v>
      </c>
      <c r="AT125" s="62">
        <v>0.57870664223291002</v>
      </c>
      <c r="AU125" s="62">
        <v>1.1513132452126399E-2</v>
      </c>
      <c r="AV125" s="62">
        <v>1.9277214280394399</v>
      </c>
      <c r="AW125" s="62">
        <v>6.1508552271973098E-3</v>
      </c>
      <c r="AX125" s="62">
        <v>24.983623350905201</v>
      </c>
      <c r="AY125" s="62">
        <v>3.01390626113277</v>
      </c>
      <c r="AZ125" s="62">
        <v>57.870664223291001</v>
      </c>
      <c r="BA125" s="61">
        <v>42.129335776708999</v>
      </c>
      <c r="BB125" s="60">
        <v>7.6378217238556578</v>
      </c>
      <c r="BC125" s="60">
        <v>1.2268882461039314</v>
      </c>
      <c r="BD125" s="59">
        <v>1.9848585448862235</v>
      </c>
      <c r="BE125" s="43"/>
    </row>
    <row r="126" spans="1:57">
      <c r="A126" s="45">
        <v>47</v>
      </c>
      <c r="B126" s="46" t="s">
        <v>253</v>
      </c>
      <c r="C126" s="62">
        <v>38.200000000000003</v>
      </c>
      <c r="D126" s="62">
        <v>0</v>
      </c>
      <c r="E126" s="62">
        <v>0</v>
      </c>
      <c r="F126" s="62">
        <v>0.17</v>
      </c>
      <c r="G126" s="59">
        <v>9.25</v>
      </c>
      <c r="H126" s="62">
        <v>26.69</v>
      </c>
      <c r="I126" s="62">
        <v>5.7299999999999997E-2</v>
      </c>
      <c r="J126" s="62">
        <v>22.95</v>
      </c>
      <c r="K126" s="62">
        <v>0</v>
      </c>
      <c r="L126" s="62">
        <v>0.1235</v>
      </c>
      <c r="M126" s="62">
        <v>0</v>
      </c>
      <c r="N126" s="62">
        <v>97.440799999999996</v>
      </c>
      <c r="O126" s="62">
        <v>12.5</v>
      </c>
      <c r="P126" s="62">
        <v>1.2715468100651901</v>
      </c>
      <c r="Q126" s="62">
        <v>0</v>
      </c>
      <c r="R126" s="62">
        <v>0</v>
      </c>
      <c r="S126" s="62">
        <v>4.2571413546223799E-3</v>
      </c>
      <c r="T126" s="62">
        <v>0.12875046628547299</v>
      </c>
      <c r="U126" s="62">
        <v>0.78529872147444302</v>
      </c>
      <c r="V126" s="62">
        <v>1.4216810075326799E-3</v>
      </c>
      <c r="W126" s="62">
        <v>0.40925577862026402</v>
      </c>
      <c r="X126" s="62">
        <v>0</v>
      </c>
      <c r="Y126" s="62">
        <v>1.74097161722871E-3</v>
      </c>
      <c r="Z126" s="62">
        <v>0</v>
      </c>
      <c r="AA126" s="62">
        <v>2.6022715704247599</v>
      </c>
      <c r="AB126" s="62">
        <v>4.8034955851897099</v>
      </c>
      <c r="AC126" s="62">
        <v>3.0539347442551001</v>
      </c>
      <c r="AD126" s="62">
        <v>0</v>
      </c>
      <c r="AE126" s="62">
        <v>0</v>
      </c>
      <c r="AF126" s="62">
        <v>1.0224579851228601E-2</v>
      </c>
      <c r="AG126" s="59">
        <v>0.61845229639338295</v>
      </c>
      <c r="AH126" s="59">
        <v>2.51478596110507</v>
      </c>
      <c r="AI126" s="59">
        <v>6.8290384432312702E-3</v>
      </c>
      <c r="AJ126" s="62">
        <v>1.96585832581581</v>
      </c>
      <c r="AK126" s="62">
        <v>0</v>
      </c>
      <c r="AL126" s="62">
        <v>8.3627494772986997E-3</v>
      </c>
      <c r="AM126" s="62">
        <v>0</v>
      </c>
      <c r="AN126" s="62">
        <v>8.1784476953411307</v>
      </c>
      <c r="AO126" s="62">
        <v>0.55764904794103798</v>
      </c>
      <c r="AP126" s="62">
        <v>6.0803248452346102E-2</v>
      </c>
      <c r="AQ126" s="59">
        <v>2.9873001410717901</v>
      </c>
      <c r="AR126" s="62">
        <v>2.4599151866314402</v>
      </c>
      <c r="AS126" s="62">
        <v>5.94765664266413E-2</v>
      </c>
      <c r="AT126" s="62">
        <v>0.54548155710155399</v>
      </c>
      <c r="AU126" s="62">
        <v>6.6800338622904597E-3</v>
      </c>
      <c r="AV126" s="62">
        <v>1.9229647473915299</v>
      </c>
      <c r="AW126" s="62">
        <v>1.00014870617103E-2</v>
      </c>
      <c r="AX126" s="62">
        <v>24.983639439093899</v>
      </c>
      <c r="AY126" s="62">
        <v>3.005396743732994</v>
      </c>
      <c r="AZ126" s="62">
        <v>54.548155710155399</v>
      </c>
      <c r="BA126" s="61">
        <v>45.451844289844601</v>
      </c>
      <c r="BB126" s="60">
        <v>8.1561630753422723</v>
      </c>
      <c r="BC126" s="60">
        <v>1.236684322703578</v>
      </c>
      <c r="BD126" s="59">
        <v>1.9891213476804617</v>
      </c>
      <c r="BE126" s="43"/>
    </row>
    <row r="127" spans="1:57">
      <c r="A127" s="45">
        <v>48</v>
      </c>
      <c r="B127" s="46" t="s">
        <v>252</v>
      </c>
      <c r="C127" s="62">
        <v>38.299999999999997</v>
      </c>
      <c r="D127" s="62">
        <v>0</v>
      </c>
      <c r="E127" s="62">
        <v>0</v>
      </c>
      <c r="F127" s="62">
        <v>0.1439</v>
      </c>
      <c r="G127" s="59">
        <v>9.58</v>
      </c>
      <c r="H127" s="62">
        <v>26.57</v>
      </c>
      <c r="I127" s="62">
        <v>8.2199999999999995E-2</v>
      </c>
      <c r="J127" s="62">
        <v>22.92</v>
      </c>
      <c r="K127" s="62">
        <v>0</v>
      </c>
      <c r="L127" s="62">
        <v>0.15529999999999999</v>
      </c>
      <c r="M127" s="62">
        <v>0</v>
      </c>
      <c r="N127" s="62">
        <v>97.751400000000004</v>
      </c>
      <c r="O127" s="62">
        <v>12.5</v>
      </c>
      <c r="P127" s="62">
        <v>1.27487546663604</v>
      </c>
      <c r="Q127" s="62">
        <v>0</v>
      </c>
      <c r="R127" s="62">
        <v>0</v>
      </c>
      <c r="S127" s="62">
        <v>3.6035449466480002E-3</v>
      </c>
      <c r="T127" s="62">
        <v>0.133343726163765</v>
      </c>
      <c r="U127" s="62">
        <v>0.78176796663828996</v>
      </c>
      <c r="V127" s="62">
        <v>2.0394795605442602E-3</v>
      </c>
      <c r="W127" s="62">
        <v>0.40872080374625103</v>
      </c>
      <c r="X127" s="62">
        <v>0</v>
      </c>
      <c r="Y127" s="62">
        <v>2.1892541874948901E-3</v>
      </c>
      <c r="Z127" s="62">
        <v>0</v>
      </c>
      <c r="AA127" s="62">
        <v>2.6065402418790402</v>
      </c>
      <c r="AB127" s="62">
        <v>4.79562901011988</v>
      </c>
      <c r="AC127" s="62">
        <v>3.05691488604496</v>
      </c>
      <c r="AD127" s="62">
        <v>0</v>
      </c>
      <c r="AE127" s="62">
        <v>0</v>
      </c>
      <c r="AF127" s="62">
        <v>8.6406323427080291E-3</v>
      </c>
      <c r="AG127" s="59">
        <v>0.63946704150843303</v>
      </c>
      <c r="AH127" s="59">
        <v>2.49937942666201</v>
      </c>
      <c r="AI127" s="59">
        <v>9.7805873460925907E-3</v>
      </c>
      <c r="AJ127" s="62">
        <v>1.9600733434850399</v>
      </c>
      <c r="AK127" s="62">
        <v>0</v>
      </c>
      <c r="AL127" s="62">
        <v>1.0498850892076901E-2</v>
      </c>
      <c r="AM127" s="62">
        <v>0</v>
      </c>
      <c r="AN127" s="62">
        <v>8.1847547682813193</v>
      </c>
      <c r="AO127" s="62">
        <v>0.57735865087912697</v>
      </c>
      <c r="AP127" s="62">
        <v>6.2108390629306398E-2</v>
      </c>
      <c r="AQ127" s="59">
        <v>2.9879110346875999</v>
      </c>
      <c r="AR127" s="62">
        <v>2.4429608435897898</v>
      </c>
      <c r="AS127" s="62">
        <v>6.0706415659511098E-2</v>
      </c>
      <c r="AT127" s="62">
        <v>0.56432591296842405</v>
      </c>
      <c r="AU127" s="62">
        <v>9.5598097907545494E-3</v>
      </c>
      <c r="AV127" s="62">
        <v>1.91582853632314</v>
      </c>
      <c r="AW127" s="62">
        <v>8.4455870332911E-3</v>
      </c>
      <c r="AX127" s="62">
        <v>24.979476280105001</v>
      </c>
      <c r="AY127" s="62">
        <v>3.007286756558214</v>
      </c>
      <c r="AZ127" s="62">
        <v>56.432591296842403</v>
      </c>
      <c r="BA127" s="61">
        <v>43.567408703157597</v>
      </c>
      <c r="BB127" s="60">
        <v>7.8484001949614814</v>
      </c>
      <c r="BC127" s="60">
        <v>1.2300323683490526</v>
      </c>
      <c r="BD127" s="59">
        <v>1.9860947617734057</v>
      </c>
      <c r="BE127" s="43"/>
    </row>
    <row r="128" spans="1:57">
      <c r="A128" s="45">
        <v>49</v>
      </c>
      <c r="B128" s="46" t="s">
        <v>251</v>
      </c>
      <c r="C128" s="62">
        <v>38.159999999999997</v>
      </c>
      <c r="D128" s="62">
        <v>0</v>
      </c>
      <c r="E128" s="62">
        <v>0</v>
      </c>
      <c r="F128" s="62">
        <v>0.14349999999999999</v>
      </c>
      <c r="G128" s="59">
        <v>9.42</v>
      </c>
      <c r="H128" s="62">
        <v>26.65</v>
      </c>
      <c r="I128" s="62">
        <v>7.7100000000000002E-2</v>
      </c>
      <c r="J128" s="62">
        <v>23.23</v>
      </c>
      <c r="K128" s="62">
        <v>0</v>
      </c>
      <c r="L128" s="62">
        <v>0.1983</v>
      </c>
      <c r="M128" s="62">
        <v>0</v>
      </c>
      <c r="N128" s="62">
        <v>97.878900000000002</v>
      </c>
      <c r="O128" s="62">
        <v>12.5</v>
      </c>
      <c r="P128" s="62">
        <v>1.2702153474368501</v>
      </c>
      <c r="Q128" s="62">
        <v>0</v>
      </c>
      <c r="R128" s="62">
        <v>0</v>
      </c>
      <c r="S128" s="62">
        <v>3.59352814346065E-3</v>
      </c>
      <c r="T128" s="62">
        <v>0.13111669107126001</v>
      </c>
      <c r="U128" s="62">
        <v>0.784121803195725</v>
      </c>
      <c r="V128" s="62">
        <v>1.9129425075177901E-3</v>
      </c>
      <c r="W128" s="62">
        <v>0.41424887744438899</v>
      </c>
      <c r="X128" s="62">
        <v>0</v>
      </c>
      <c r="Y128" s="62">
        <v>2.7954224428862599E-3</v>
      </c>
      <c r="Z128" s="62">
        <v>0</v>
      </c>
      <c r="AA128" s="62">
        <v>2.6080046122420901</v>
      </c>
      <c r="AB128" s="62">
        <v>4.79293630897907</v>
      </c>
      <c r="AC128" s="62">
        <v>3.0440306294762798</v>
      </c>
      <c r="AD128" s="62">
        <v>0</v>
      </c>
      <c r="AE128" s="62">
        <v>0</v>
      </c>
      <c r="AF128" s="62">
        <v>8.6117757580653695E-3</v>
      </c>
      <c r="AG128" s="59">
        <v>0.62843394934863195</v>
      </c>
      <c r="AH128" s="59">
        <v>2.5054972407992899</v>
      </c>
      <c r="AI128" s="59">
        <v>9.1686116012714893E-3</v>
      </c>
      <c r="AJ128" s="62">
        <v>1.9854684856570399</v>
      </c>
      <c r="AK128" s="62">
        <v>0</v>
      </c>
      <c r="AL128" s="62">
        <v>1.33982817254446E-2</v>
      </c>
      <c r="AM128" s="62">
        <v>0</v>
      </c>
      <c r="AN128" s="62">
        <v>8.1946089743660195</v>
      </c>
      <c r="AO128" s="62">
        <v>0.60815304489379995</v>
      </c>
      <c r="AP128" s="62">
        <v>2.02809044548318E-2</v>
      </c>
      <c r="AQ128" s="59">
        <v>2.9717397269336101</v>
      </c>
      <c r="AR128" s="62">
        <v>2.4459956526412601</v>
      </c>
      <c r="AS128" s="62">
        <v>1.97992651200549E-2</v>
      </c>
      <c r="AT128" s="62">
        <v>0.59371037402389404</v>
      </c>
      <c r="AU128" s="62">
        <v>8.9508716083486605E-3</v>
      </c>
      <c r="AV128" s="62">
        <v>1.9383167561677499</v>
      </c>
      <c r="AW128" s="62">
        <v>8.4072597338121294E-3</v>
      </c>
      <c r="AX128" s="62">
        <v>24.973839812457499</v>
      </c>
      <c r="AY128" s="62">
        <v>3.0397060266651543</v>
      </c>
      <c r="AZ128" s="62">
        <v>59.371037402389405</v>
      </c>
      <c r="BA128" s="61">
        <v>40.628962597610595</v>
      </c>
      <c r="BB128" s="60">
        <v>7.4330224611500704</v>
      </c>
      <c r="BC128" s="60">
        <v>1.2434735501241494</v>
      </c>
      <c r="BD128" s="59">
        <v>1.9670668928961534</v>
      </c>
      <c r="BE128" s="43" t="s">
        <v>105</v>
      </c>
    </row>
    <row r="129" spans="1:57">
      <c r="A129" s="45">
        <v>50</v>
      </c>
      <c r="B129" s="46" t="s">
        <v>250</v>
      </c>
      <c r="C129" s="62">
        <v>38.32</v>
      </c>
      <c r="D129" s="62">
        <v>0</v>
      </c>
      <c r="E129" s="62">
        <v>0</v>
      </c>
      <c r="F129" s="62">
        <v>0.13969999999999999</v>
      </c>
      <c r="G129" s="59">
        <v>8.9600000000000009</v>
      </c>
      <c r="H129" s="62">
        <v>26.94</v>
      </c>
      <c r="I129" s="62">
        <v>6.9400000000000003E-2</v>
      </c>
      <c r="J129" s="62">
        <v>23.1</v>
      </c>
      <c r="K129" s="62">
        <v>0</v>
      </c>
      <c r="L129" s="62">
        <v>0.2455</v>
      </c>
      <c r="M129" s="62">
        <v>0</v>
      </c>
      <c r="N129" s="62">
        <v>97.774600000000007</v>
      </c>
      <c r="O129" s="62">
        <v>12.5</v>
      </c>
      <c r="P129" s="62">
        <v>1.27554119795021</v>
      </c>
      <c r="Q129" s="62">
        <v>0</v>
      </c>
      <c r="R129" s="62">
        <v>0</v>
      </c>
      <c r="S129" s="62">
        <v>3.4983685131808602E-3</v>
      </c>
      <c r="T129" s="62">
        <v>0.124713965180306</v>
      </c>
      <c r="U129" s="62">
        <v>0.79265446071642898</v>
      </c>
      <c r="V129" s="62">
        <v>1.7218963686346899E-3</v>
      </c>
      <c r="W129" s="62">
        <v>0.41193065299033099</v>
      </c>
      <c r="X129" s="62">
        <v>0</v>
      </c>
      <c r="Y129" s="62">
        <v>3.4607978301995799E-3</v>
      </c>
      <c r="Z129" s="62">
        <v>0</v>
      </c>
      <c r="AA129" s="62">
        <v>2.6135213395493002</v>
      </c>
      <c r="AB129" s="62">
        <v>4.7828191837743503</v>
      </c>
      <c r="AC129" s="62">
        <v>3.0503414556254</v>
      </c>
      <c r="AD129" s="62">
        <v>0</v>
      </c>
      <c r="AE129" s="62">
        <v>0</v>
      </c>
      <c r="AF129" s="62">
        <v>8.3660320183767799E-3</v>
      </c>
      <c r="AG129" s="59">
        <v>0.596484345148935</v>
      </c>
      <c r="AH129" s="59">
        <v>2.52741530721257</v>
      </c>
      <c r="AI129" s="59">
        <v>8.2355189843773807E-3</v>
      </c>
      <c r="AJ129" s="62">
        <v>1.9701898295068501</v>
      </c>
      <c r="AK129" s="62">
        <v>0</v>
      </c>
      <c r="AL129" s="62">
        <v>1.6552370253443201E-2</v>
      </c>
      <c r="AM129" s="62">
        <v>0</v>
      </c>
      <c r="AN129" s="62">
        <v>8.17758485874994</v>
      </c>
      <c r="AO129" s="62">
        <v>0.55495268359357297</v>
      </c>
      <c r="AP129" s="62">
        <v>4.1531661555362198E-2</v>
      </c>
      <c r="AQ129" s="59">
        <v>2.98410008168762</v>
      </c>
      <c r="AR129" s="62">
        <v>2.4725298247521099</v>
      </c>
      <c r="AS129" s="62">
        <v>4.0629757829707999E-2</v>
      </c>
      <c r="AT129" s="62">
        <v>0.54290130221005595</v>
      </c>
      <c r="AU129" s="62">
        <v>8.0566760251376199E-3</v>
      </c>
      <c r="AV129" s="62">
        <v>1.92740508454524</v>
      </c>
      <c r="AW129" s="62">
        <v>8.1843548312924702E-3</v>
      </c>
      <c r="AX129" s="62">
        <v>24.967614163762299</v>
      </c>
      <c r="AY129" s="62">
        <v>3.0154311269621656</v>
      </c>
      <c r="AZ129" s="62">
        <v>54.290130221005597</v>
      </c>
      <c r="BA129" s="61">
        <v>45.709869778994403</v>
      </c>
      <c r="BB129" s="60">
        <v>8.1941622262511427</v>
      </c>
      <c r="BC129" s="60">
        <v>1.2512223253475419</v>
      </c>
      <c r="BD129" s="59">
        <v>1.9760915184000856</v>
      </c>
      <c r="BE129" s="43"/>
    </row>
    <row r="130" spans="1:57">
      <c r="A130" s="45">
        <v>51</v>
      </c>
      <c r="B130" s="63" t="s">
        <v>249</v>
      </c>
      <c r="C130" s="62">
        <v>38.29</v>
      </c>
      <c r="D130" s="62">
        <v>0</v>
      </c>
      <c r="E130" s="62">
        <v>0</v>
      </c>
      <c r="F130" s="62">
        <v>8.8200000000000001E-2</v>
      </c>
      <c r="G130" s="59">
        <v>5.96</v>
      </c>
      <c r="H130" s="62">
        <v>29.47</v>
      </c>
      <c r="I130" s="62">
        <v>0.1699</v>
      </c>
      <c r="J130" s="62">
        <v>22.77</v>
      </c>
      <c r="K130" s="62">
        <v>0</v>
      </c>
      <c r="L130" s="62">
        <v>6.3299999999999995E-2</v>
      </c>
      <c r="M130" s="62">
        <v>0</v>
      </c>
      <c r="N130" s="62">
        <v>96.811400000000006</v>
      </c>
      <c r="O130" s="62">
        <v>12.5</v>
      </c>
      <c r="P130" s="62">
        <v>1.27454260097896</v>
      </c>
      <c r="Q130" s="62">
        <v>0</v>
      </c>
      <c r="R130" s="62">
        <v>0</v>
      </c>
      <c r="S130" s="62">
        <v>2.2087051028099598E-3</v>
      </c>
      <c r="T130" s="62">
        <v>8.2957057195828798E-2</v>
      </c>
      <c r="U130" s="62">
        <v>0.86709454184532997</v>
      </c>
      <c r="V130" s="62">
        <v>4.2154206488621603E-3</v>
      </c>
      <c r="W130" s="62">
        <v>0.406045929376184</v>
      </c>
      <c r="X130" s="62">
        <v>0</v>
      </c>
      <c r="Y130" s="62">
        <v>8.9233605968078904E-4</v>
      </c>
      <c r="Z130" s="62">
        <v>0</v>
      </c>
      <c r="AA130" s="62">
        <v>2.6379565912076499</v>
      </c>
      <c r="AB130" s="62">
        <v>4.7385161839518801</v>
      </c>
      <c r="AC130" s="62">
        <v>3.0197203709374598</v>
      </c>
      <c r="AD130" s="62">
        <v>0</v>
      </c>
      <c r="AE130" s="62">
        <v>0</v>
      </c>
      <c r="AF130" s="62">
        <v>5.2329924376210597E-3</v>
      </c>
      <c r="AG130" s="59">
        <v>0.39309335809545698</v>
      </c>
      <c r="AH130" s="59">
        <v>2.7391610130336201</v>
      </c>
      <c r="AI130" s="59">
        <v>1.9974838966798299E-2</v>
      </c>
      <c r="AJ130" s="62">
        <v>1.92405520777683</v>
      </c>
      <c r="AK130" s="62">
        <v>0</v>
      </c>
      <c r="AL130" s="62">
        <v>4.2283488603212698E-3</v>
      </c>
      <c r="AM130" s="62">
        <v>0</v>
      </c>
      <c r="AN130" s="62">
        <v>8.1054661301081108</v>
      </c>
      <c r="AO130" s="62">
        <v>0.329581656587834</v>
      </c>
      <c r="AP130" s="62">
        <v>6.3511701507622503E-2</v>
      </c>
      <c r="AQ130" s="59">
        <v>2.9804285872917999</v>
      </c>
      <c r="AR130" s="62">
        <v>2.7035197917700402</v>
      </c>
      <c r="AS130" s="62">
        <v>6.26853044482715E-2</v>
      </c>
      <c r="AT130" s="62">
        <v>0.32529322933183402</v>
      </c>
      <c r="AU130" s="62">
        <v>1.9714931771882601E-2</v>
      </c>
      <c r="AV130" s="62">
        <v>1.89901992249881</v>
      </c>
      <c r="AW130" s="62">
        <v>5.1649021572569504E-3</v>
      </c>
      <c r="AX130" s="62">
        <v>24.991653338539798</v>
      </c>
      <c r="AY130" s="62">
        <v>3.0288130211018744</v>
      </c>
      <c r="AZ130" s="62">
        <v>32.529322933183401</v>
      </c>
      <c r="BA130" s="61">
        <v>67.470677066816592</v>
      </c>
      <c r="BB130" s="60">
        <v>14.402205542710089</v>
      </c>
      <c r="BC130" s="60">
        <v>1.3644353923995256</v>
      </c>
      <c r="BD130" s="59">
        <v>1.9814201587189642</v>
      </c>
      <c r="BE130" s="43" t="s">
        <v>107</v>
      </c>
    </row>
    <row r="131" spans="1:57">
      <c r="A131" s="45">
        <v>52</v>
      </c>
      <c r="B131" s="63" t="s">
        <v>248</v>
      </c>
      <c r="C131" s="62">
        <v>38.57</v>
      </c>
      <c r="D131" s="62">
        <v>0</v>
      </c>
      <c r="E131" s="62">
        <v>0</v>
      </c>
      <c r="F131" s="62">
        <v>8.6499999999999994E-2</v>
      </c>
      <c r="G131" s="59">
        <v>5.88</v>
      </c>
      <c r="H131" s="62">
        <v>29.09</v>
      </c>
      <c r="I131" s="62">
        <v>0.2059</v>
      </c>
      <c r="J131" s="62">
        <v>22.79</v>
      </c>
      <c r="K131" s="62">
        <v>0</v>
      </c>
      <c r="L131" s="62">
        <v>0</v>
      </c>
      <c r="M131" s="62">
        <v>0</v>
      </c>
      <c r="N131" s="62">
        <v>96.622399999999999</v>
      </c>
      <c r="O131" s="62">
        <v>12.5</v>
      </c>
      <c r="P131" s="62">
        <v>1.2838628393773399</v>
      </c>
      <c r="Q131" s="62">
        <v>0</v>
      </c>
      <c r="R131" s="62">
        <v>0</v>
      </c>
      <c r="S131" s="62">
        <v>2.16613368926374E-3</v>
      </c>
      <c r="T131" s="62">
        <v>8.1843539649575997E-2</v>
      </c>
      <c r="U131" s="62">
        <v>0.855913818197511</v>
      </c>
      <c r="V131" s="62">
        <v>5.1086233761078199E-3</v>
      </c>
      <c r="W131" s="62">
        <v>0.40640257929219298</v>
      </c>
      <c r="X131" s="62">
        <v>0</v>
      </c>
      <c r="Y131" s="62">
        <v>0</v>
      </c>
      <c r="Z131" s="62">
        <v>0</v>
      </c>
      <c r="AA131" s="62">
        <v>2.6352975335819901</v>
      </c>
      <c r="AB131" s="62">
        <v>4.7432974230463998</v>
      </c>
      <c r="AC131" s="62">
        <v>3.0448716487817902</v>
      </c>
      <c r="AD131" s="62">
        <v>0</v>
      </c>
      <c r="AE131" s="62">
        <v>0</v>
      </c>
      <c r="AF131" s="62">
        <v>5.1373081731293504E-3</v>
      </c>
      <c r="AG131" s="59">
        <v>0.38820825071282999</v>
      </c>
      <c r="AH131" s="59">
        <v>2.7065692054707098</v>
      </c>
      <c r="AI131" s="59">
        <v>2.4231720095206799E-2</v>
      </c>
      <c r="AJ131" s="62">
        <v>1.92768830707607</v>
      </c>
      <c r="AK131" s="62">
        <v>0</v>
      </c>
      <c r="AL131" s="62">
        <v>0</v>
      </c>
      <c r="AM131" s="62">
        <v>0</v>
      </c>
      <c r="AN131" s="62">
        <v>8.0967064403097293</v>
      </c>
      <c r="AO131" s="62">
        <v>0.30220762596790302</v>
      </c>
      <c r="AP131" s="62">
        <v>8.6000624744927506E-2</v>
      </c>
      <c r="AQ131" s="59">
        <v>3.0085039354993</v>
      </c>
      <c r="AR131" s="62">
        <v>2.6742421506067799</v>
      </c>
      <c r="AS131" s="62">
        <v>8.4973439883427607E-2</v>
      </c>
      <c r="AT131" s="62">
        <v>0.29859808127744503</v>
      </c>
      <c r="AU131" s="62">
        <v>2.3942298290147601E-2</v>
      </c>
      <c r="AV131" s="62">
        <v>1.9046641458843101</v>
      </c>
      <c r="AW131" s="62">
        <v>5.07594855859225E-3</v>
      </c>
      <c r="AX131" s="62">
        <v>25</v>
      </c>
      <c r="AY131" s="62">
        <v>2.9728402318842249</v>
      </c>
      <c r="AZ131" s="62">
        <v>29.859808127744504</v>
      </c>
      <c r="BA131" s="61">
        <v>70.1401918722555</v>
      </c>
      <c r="BB131" s="60">
        <v>15.699437901976783</v>
      </c>
      <c r="BC131" s="60">
        <v>1.3281033306796297</v>
      </c>
      <c r="BD131" s="59">
        <v>2.0135798840578851</v>
      </c>
      <c r="BE131" s="43"/>
    </row>
    <row r="132" spans="1:57">
      <c r="A132" s="45">
        <v>53</v>
      </c>
      <c r="B132" s="63" t="s">
        <v>247</v>
      </c>
      <c r="C132" s="62">
        <v>38.36</v>
      </c>
      <c r="D132" s="62">
        <v>0</v>
      </c>
      <c r="E132" s="62">
        <v>0</v>
      </c>
      <c r="F132" s="62">
        <v>0</v>
      </c>
      <c r="G132" s="59">
        <v>6.95</v>
      </c>
      <c r="H132" s="62">
        <v>28.61</v>
      </c>
      <c r="I132" s="62">
        <v>0.16800000000000001</v>
      </c>
      <c r="J132" s="62">
        <v>22.87</v>
      </c>
      <c r="K132" s="62">
        <v>0</v>
      </c>
      <c r="L132" s="62">
        <v>6.08E-2</v>
      </c>
      <c r="M132" s="62">
        <v>0</v>
      </c>
      <c r="N132" s="62">
        <v>97.018799999999999</v>
      </c>
      <c r="O132" s="62">
        <v>12.5</v>
      </c>
      <c r="P132" s="62">
        <v>1.2768726605785501</v>
      </c>
      <c r="Q132" s="62">
        <v>0</v>
      </c>
      <c r="R132" s="62">
        <v>0</v>
      </c>
      <c r="S132" s="62">
        <v>0</v>
      </c>
      <c r="T132" s="62">
        <v>9.6736836830706399E-2</v>
      </c>
      <c r="U132" s="62">
        <v>0.84179079885289698</v>
      </c>
      <c r="V132" s="62">
        <v>4.1682793938130798E-3</v>
      </c>
      <c r="W132" s="62">
        <v>0.407829178956228</v>
      </c>
      <c r="X132" s="62">
        <v>0</v>
      </c>
      <c r="Y132" s="62">
        <v>8.5709371925105798E-4</v>
      </c>
      <c r="Z132" s="62">
        <v>0</v>
      </c>
      <c r="AA132" s="62">
        <v>2.6282548483314501</v>
      </c>
      <c r="AB132" s="62">
        <v>4.7560075872914798</v>
      </c>
      <c r="AC132" s="62">
        <v>3.0364080308583299</v>
      </c>
      <c r="AD132" s="62">
        <v>0</v>
      </c>
      <c r="AE132" s="62">
        <v>0</v>
      </c>
      <c r="AF132" s="62">
        <v>0</v>
      </c>
      <c r="AG132" s="59">
        <v>0.46008112993741801</v>
      </c>
      <c r="AH132" s="59">
        <v>2.6690422841710202</v>
      </c>
      <c r="AI132" s="59">
        <v>1.98243684229258E-2</v>
      </c>
      <c r="AJ132" s="62">
        <v>1.9396386694346801</v>
      </c>
      <c r="AK132" s="62">
        <v>0</v>
      </c>
      <c r="AL132" s="62">
        <v>4.0763442317779102E-3</v>
      </c>
      <c r="AM132" s="62">
        <v>0</v>
      </c>
      <c r="AN132" s="62">
        <v>8.1290708270561591</v>
      </c>
      <c r="AO132" s="62">
        <v>0.40334633455049101</v>
      </c>
      <c r="AP132" s="62">
        <v>5.6734795386926398E-2</v>
      </c>
      <c r="AQ132" s="59">
        <v>2.9881969001940001</v>
      </c>
      <c r="AR132" s="62">
        <v>2.6266640711630602</v>
      </c>
      <c r="AS132" s="62">
        <v>5.5833978169406398E-2</v>
      </c>
      <c r="AT132" s="62">
        <v>0.39694212844894899</v>
      </c>
      <c r="AU132" s="62">
        <v>1.9509603343047702E-2</v>
      </c>
      <c r="AV132" s="62">
        <v>1.90884169735999</v>
      </c>
      <c r="AW132" s="62">
        <v>0</v>
      </c>
      <c r="AX132" s="62">
        <v>24.991976757356898</v>
      </c>
      <c r="AY132" s="62">
        <v>3.0236061996120092</v>
      </c>
      <c r="AZ132" s="62">
        <v>39.694212844894899</v>
      </c>
      <c r="BA132" s="61">
        <v>60.305787155105101</v>
      </c>
      <c r="BB132" s="60">
        <v>11.615923379189793</v>
      </c>
      <c r="BC132" s="60">
        <v>1.323799797897764</v>
      </c>
      <c r="BD132" s="59">
        <v>1.9841852788724441</v>
      </c>
      <c r="BE132" s="43"/>
    </row>
    <row r="133" spans="1:57">
      <c r="A133" s="45">
        <v>54</v>
      </c>
      <c r="B133" s="63" t="s">
        <v>246</v>
      </c>
      <c r="C133" s="62">
        <v>38.4</v>
      </c>
      <c r="D133" s="62">
        <v>0</v>
      </c>
      <c r="E133" s="62">
        <v>0</v>
      </c>
      <c r="F133" s="62">
        <v>0.1004</v>
      </c>
      <c r="G133" s="59">
        <v>5.93</v>
      </c>
      <c r="H133" s="62">
        <v>29.27</v>
      </c>
      <c r="I133" s="62">
        <v>0.15559999999999999</v>
      </c>
      <c r="J133" s="62">
        <v>22.71</v>
      </c>
      <c r="K133" s="62">
        <v>0</v>
      </c>
      <c r="L133" s="62">
        <v>0</v>
      </c>
      <c r="M133" s="62">
        <v>0</v>
      </c>
      <c r="N133" s="62">
        <v>96.566000000000003</v>
      </c>
      <c r="O133" s="62">
        <v>12.5</v>
      </c>
      <c r="P133" s="62">
        <v>1.2782041232068899</v>
      </c>
      <c r="Q133" s="62">
        <v>0</v>
      </c>
      <c r="R133" s="62">
        <v>0</v>
      </c>
      <c r="S133" s="62">
        <v>2.51421760002404E-3</v>
      </c>
      <c r="T133" s="62">
        <v>8.2539488115983994E-2</v>
      </c>
      <c r="U133" s="62">
        <v>0.86120995045173998</v>
      </c>
      <c r="V133" s="62">
        <v>3.8606206766506898E-3</v>
      </c>
      <c r="W133" s="62">
        <v>0.40497597962815701</v>
      </c>
      <c r="X133" s="62">
        <v>0</v>
      </c>
      <c r="Y133" s="62">
        <v>0</v>
      </c>
      <c r="Z133" s="62">
        <v>0</v>
      </c>
      <c r="AA133" s="62">
        <v>2.63330437967945</v>
      </c>
      <c r="AB133" s="62">
        <v>4.7468876353449199</v>
      </c>
      <c r="AC133" s="62">
        <v>3.0337456739488502</v>
      </c>
      <c r="AD133" s="62">
        <v>0</v>
      </c>
      <c r="AE133" s="62">
        <v>0</v>
      </c>
      <c r="AF133" s="62">
        <v>5.96735421906035E-3</v>
      </c>
      <c r="AG133" s="59">
        <v>0.39180567556546297</v>
      </c>
      <c r="AH133" s="59">
        <v>2.72537791015692</v>
      </c>
      <c r="AI133" s="59">
        <v>1.83259325547501E-2</v>
      </c>
      <c r="AJ133" s="62">
        <v>1.92237547030859</v>
      </c>
      <c r="AK133" s="62">
        <v>0</v>
      </c>
      <c r="AL133" s="62">
        <v>0</v>
      </c>
      <c r="AM133" s="62">
        <v>0</v>
      </c>
      <c r="AN133" s="62">
        <v>8.0975980167536292</v>
      </c>
      <c r="AO133" s="62">
        <v>0.30499380235510598</v>
      </c>
      <c r="AP133" s="62">
        <v>8.6811873210356799E-2</v>
      </c>
      <c r="AQ133" s="59">
        <v>2.9971808110722602</v>
      </c>
      <c r="AR133" s="62">
        <v>2.6925297151261001</v>
      </c>
      <c r="AS133" s="62">
        <v>8.5765554704737096E-2</v>
      </c>
      <c r="AT133" s="62">
        <v>0.30131779989481899</v>
      </c>
      <c r="AU133" s="62">
        <v>1.81050553676134E-2</v>
      </c>
      <c r="AV133" s="62">
        <v>1.89920563241719</v>
      </c>
      <c r="AW133" s="62">
        <v>5.8954314172811302E-3</v>
      </c>
      <c r="AX133" s="62">
        <v>25</v>
      </c>
      <c r="AY133" s="62">
        <v>2.9938475150209189</v>
      </c>
      <c r="AZ133" s="62">
        <v>30.131779989481899</v>
      </c>
      <c r="BA133" s="61">
        <v>69.868220010518101</v>
      </c>
      <c r="BB133" s="60">
        <v>15.58356645128411</v>
      </c>
      <c r="BC133" s="60">
        <v>1.3441973191093648</v>
      </c>
      <c r="BD133" s="59">
        <v>2.0030762424895405</v>
      </c>
      <c r="BE133" s="43"/>
    </row>
    <row r="134" spans="1:57">
      <c r="A134" s="45">
        <v>55</v>
      </c>
      <c r="B134" s="63" t="s">
        <v>245</v>
      </c>
      <c r="C134" s="62">
        <v>38.92</v>
      </c>
      <c r="D134" s="62">
        <v>0</v>
      </c>
      <c r="E134" s="62">
        <v>0</v>
      </c>
      <c r="F134" s="62">
        <v>0.12970000000000001</v>
      </c>
      <c r="G134" s="59">
        <v>6.21</v>
      </c>
      <c r="H134" s="62">
        <v>29.07</v>
      </c>
      <c r="I134" s="62">
        <v>0.13869999999999999</v>
      </c>
      <c r="J134" s="62">
        <v>22.82</v>
      </c>
      <c r="K134" s="62">
        <v>0</v>
      </c>
      <c r="L134" s="62">
        <v>0</v>
      </c>
      <c r="M134" s="62">
        <v>0</v>
      </c>
      <c r="N134" s="62">
        <v>97.288399999999996</v>
      </c>
      <c r="O134" s="62">
        <v>12.5</v>
      </c>
      <c r="P134" s="62">
        <v>1.2955131373753199</v>
      </c>
      <c r="Q134" s="62">
        <v>0</v>
      </c>
      <c r="R134" s="62">
        <v>0</v>
      </c>
      <c r="S134" s="62">
        <v>3.24794843349719E-3</v>
      </c>
      <c r="T134" s="62">
        <v>8.6436799527868605E-2</v>
      </c>
      <c r="U134" s="62">
        <v>0.85532535905815099</v>
      </c>
      <c r="V134" s="62">
        <v>3.4413116185825899E-3</v>
      </c>
      <c r="W134" s="62">
        <v>0.40693755416620597</v>
      </c>
      <c r="X134" s="62">
        <v>0</v>
      </c>
      <c r="Y134" s="62">
        <v>0</v>
      </c>
      <c r="Z134" s="62">
        <v>0</v>
      </c>
      <c r="AA134" s="62">
        <v>2.6509021101796302</v>
      </c>
      <c r="AB134" s="62">
        <v>4.7153759288203201</v>
      </c>
      <c r="AC134" s="62">
        <v>3.0544157317250402</v>
      </c>
      <c r="AD134" s="62">
        <v>0</v>
      </c>
      <c r="AE134" s="62">
        <v>0</v>
      </c>
      <c r="AF134" s="62">
        <v>7.6576489306811601E-3</v>
      </c>
      <c r="AG134" s="59">
        <v>0.40758200385797899</v>
      </c>
      <c r="AH134" s="59">
        <v>2.6887870729415999</v>
      </c>
      <c r="AI134" s="59">
        <v>1.6227077969834001E-2</v>
      </c>
      <c r="AJ134" s="62">
        <v>1.91886354744834</v>
      </c>
      <c r="AK134" s="62">
        <v>0</v>
      </c>
      <c r="AL134" s="62">
        <v>0</v>
      </c>
      <c r="AM134" s="62">
        <v>0</v>
      </c>
      <c r="AN134" s="62">
        <v>8.0935330828734795</v>
      </c>
      <c r="AO134" s="62">
        <v>0.29229088397962499</v>
      </c>
      <c r="AP134" s="62">
        <v>0.115291119878354</v>
      </c>
      <c r="AQ134" s="59">
        <v>3.0191173129948998</v>
      </c>
      <c r="AR134" s="62">
        <v>2.6577140493871898</v>
      </c>
      <c r="AS134" s="62">
        <v>0.113958755661177</v>
      </c>
      <c r="AT134" s="62">
        <v>0.28891301831891902</v>
      </c>
      <c r="AU134" s="62">
        <v>1.6039549406843601E-2</v>
      </c>
      <c r="AV134" s="62">
        <v>1.8966881610789199</v>
      </c>
      <c r="AW134" s="62">
        <v>7.5691531520495703E-3</v>
      </c>
      <c r="AX134" s="62">
        <v>25</v>
      </c>
      <c r="AY134" s="62">
        <v>2.9466270677061086</v>
      </c>
      <c r="AZ134" s="62">
        <v>28.891301831891901</v>
      </c>
      <c r="BA134" s="61">
        <v>71.108698168108106</v>
      </c>
      <c r="BB134" s="60">
        <v>16.213878290396789</v>
      </c>
      <c r="BC134" s="60">
        <v>1.3113592525438507</v>
      </c>
      <c r="BD134" s="59">
        <v>2.0266864661469404</v>
      </c>
      <c r="BE134" s="43"/>
    </row>
    <row r="135" spans="1:57">
      <c r="A135" s="45">
        <v>56</v>
      </c>
      <c r="B135" s="46" t="s">
        <v>244</v>
      </c>
      <c r="C135" s="62">
        <v>38.19</v>
      </c>
      <c r="D135" s="62">
        <v>0</v>
      </c>
      <c r="E135" s="62">
        <v>0</v>
      </c>
      <c r="F135" s="62">
        <v>8.5199999999999998E-2</v>
      </c>
      <c r="G135" s="59">
        <v>9.48</v>
      </c>
      <c r="H135" s="62">
        <v>26.98</v>
      </c>
      <c r="I135" s="62">
        <v>7.3999999999999996E-2</v>
      </c>
      <c r="J135" s="62">
        <v>22.56</v>
      </c>
      <c r="K135" s="62">
        <v>0</v>
      </c>
      <c r="L135" s="62">
        <v>0.1976</v>
      </c>
      <c r="M135" s="62">
        <v>0</v>
      </c>
      <c r="N135" s="62">
        <v>97.566800000000001</v>
      </c>
      <c r="O135" s="62">
        <v>12.5</v>
      </c>
      <c r="P135" s="62">
        <v>1.2712139444081101</v>
      </c>
      <c r="Q135" s="62">
        <v>0</v>
      </c>
      <c r="R135" s="62">
        <v>0</v>
      </c>
      <c r="S135" s="62">
        <v>2.1335790789048601E-3</v>
      </c>
      <c r="T135" s="62">
        <v>0.131951829230949</v>
      </c>
      <c r="U135" s="62">
        <v>0.793831378995147</v>
      </c>
      <c r="V135" s="62">
        <v>1.83602782822719E-3</v>
      </c>
      <c r="W135" s="62">
        <v>0.40230110525808999</v>
      </c>
      <c r="X135" s="62">
        <v>0</v>
      </c>
      <c r="Y135" s="62">
        <v>2.7855545875659399E-3</v>
      </c>
      <c r="Z135" s="62">
        <v>0</v>
      </c>
      <c r="AA135" s="62">
        <v>2.6060534193869902</v>
      </c>
      <c r="AB135" s="62">
        <v>4.7965248551736597</v>
      </c>
      <c r="AC135" s="62">
        <v>3.0487046402984102</v>
      </c>
      <c r="AD135" s="62">
        <v>0</v>
      </c>
      <c r="AE135" s="62">
        <v>0</v>
      </c>
      <c r="AF135" s="62">
        <v>5.1168825412228501E-3</v>
      </c>
      <c r="AG135" s="59">
        <v>0.63291022859187696</v>
      </c>
      <c r="AH135" s="59">
        <v>2.5384212934446699</v>
      </c>
      <c r="AI135" s="59">
        <v>8.8065531128822296E-3</v>
      </c>
      <c r="AJ135" s="62">
        <v>1.9296472506342599</v>
      </c>
      <c r="AK135" s="62">
        <v>0</v>
      </c>
      <c r="AL135" s="62">
        <v>1.3360981814703E-2</v>
      </c>
      <c r="AM135" s="62">
        <v>0</v>
      </c>
      <c r="AN135" s="62">
        <v>8.1769678304380307</v>
      </c>
      <c r="AO135" s="62">
        <v>0.55302447011883504</v>
      </c>
      <c r="AP135" s="62">
        <v>7.9885758473042107E-2</v>
      </c>
      <c r="AQ135" s="59">
        <v>2.9827238688159001</v>
      </c>
      <c r="AR135" s="62">
        <v>2.4834841922656201</v>
      </c>
      <c r="AS135" s="62">
        <v>7.81568523977062E-2</v>
      </c>
      <c r="AT135" s="62">
        <v>0.54105578653275499</v>
      </c>
      <c r="AU135" s="62">
        <v>8.61595965203691E-3</v>
      </c>
      <c r="AV135" s="62">
        <v>1.8878853781973499</v>
      </c>
      <c r="AW135" s="62">
        <v>5.0061417849053703E-3</v>
      </c>
      <c r="AX135" s="62">
        <v>24.973856359292601</v>
      </c>
      <c r="AY135" s="62">
        <v>3.0245399787983751</v>
      </c>
      <c r="AZ135" s="62">
        <v>54.105578653275501</v>
      </c>
      <c r="BA135" s="61">
        <v>45.894421346724499</v>
      </c>
      <c r="BB135" s="60">
        <v>8.2397092748638805</v>
      </c>
      <c r="BC135" s="60">
        <v>1.2576780146212831</v>
      </c>
      <c r="BD135" s="59">
        <v>1.974658190247093</v>
      </c>
      <c r="BE135" s="43" t="s">
        <v>105</v>
      </c>
    </row>
    <row r="136" spans="1:57" ht="15.75" thickBot="1">
      <c r="A136" s="58"/>
      <c r="B136" s="49"/>
      <c r="C136" s="43"/>
      <c r="D136" s="43"/>
      <c r="E136" s="43"/>
      <c r="F136" s="43"/>
      <c r="G136" s="44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9"/>
      <c r="AH136" s="49"/>
      <c r="AI136" s="49"/>
      <c r="AJ136" s="43"/>
      <c r="AK136" s="43"/>
      <c r="AL136" s="43"/>
      <c r="AM136" s="43"/>
      <c r="AN136" s="43"/>
      <c r="AO136" s="43"/>
      <c r="AP136" s="43"/>
      <c r="AQ136" s="49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50"/>
      <c r="BC136" s="50"/>
      <c r="BD136" s="49"/>
      <c r="BE136" s="43"/>
    </row>
    <row r="137" spans="1:57">
      <c r="A137" s="45"/>
      <c r="B137" s="49" t="s">
        <v>243</v>
      </c>
      <c r="C137" s="43" t="s">
        <v>0</v>
      </c>
      <c r="D137" s="43" t="s">
        <v>1</v>
      </c>
      <c r="E137" s="43" t="s">
        <v>2</v>
      </c>
      <c r="F137" s="43" t="s">
        <v>3</v>
      </c>
      <c r="G137" s="44" t="s">
        <v>4</v>
      </c>
      <c r="H137" s="43" t="s">
        <v>5</v>
      </c>
      <c r="I137" s="43" t="s">
        <v>6</v>
      </c>
      <c r="J137" s="43" t="s">
        <v>7</v>
      </c>
      <c r="K137" s="43" t="s">
        <v>8</v>
      </c>
      <c r="L137" s="43" t="s">
        <v>9</v>
      </c>
      <c r="M137" s="43" t="s">
        <v>10</v>
      </c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9"/>
      <c r="AC137" s="57">
        <v>2.9783842429592302</v>
      </c>
      <c r="AD137" s="56">
        <v>0</v>
      </c>
      <c r="AE137" s="56">
        <v>0</v>
      </c>
      <c r="AF137" s="56">
        <v>0</v>
      </c>
      <c r="AG137" s="56">
        <v>9.1238611332812997E-2</v>
      </c>
      <c r="AH137" s="56">
        <v>2.1619689294350999</v>
      </c>
      <c r="AI137" s="56">
        <v>0</v>
      </c>
      <c r="AJ137" s="56">
        <v>1.8772927584031001</v>
      </c>
      <c r="AK137" s="56">
        <v>0</v>
      </c>
      <c r="AL137" s="56">
        <v>0</v>
      </c>
      <c r="AM137" s="56">
        <v>0</v>
      </c>
      <c r="AN137" s="56"/>
      <c r="AO137" s="56"/>
      <c r="AP137" s="56" t="s">
        <v>104</v>
      </c>
      <c r="AQ137" s="56">
        <v>2.95544486747275</v>
      </c>
      <c r="AR137" s="56">
        <v>2.08595173473844</v>
      </c>
      <c r="AS137" s="56">
        <v>0</v>
      </c>
      <c r="AT137" s="56">
        <v>4.5733969221325499E-2</v>
      </c>
      <c r="AU137" s="56">
        <v>0</v>
      </c>
      <c r="AV137" s="56">
        <v>1.8593297907514199</v>
      </c>
      <c r="AW137" s="56">
        <v>0</v>
      </c>
      <c r="AX137" s="56">
        <v>24.955671344602798</v>
      </c>
      <c r="AY137" s="56">
        <v>2.936124399111494</v>
      </c>
      <c r="AZ137" s="56">
        <v>4.5733969221325497</v>
      </c>
      <c r="BA137" s="55">
        <v>9.3033378806742064</v>
      </c>
      <c r="BB137" s="47"/>
      <c r="BC137" s="50"/>
      <c r="BD137" s="49"/>
      <c r="BE137" s="43"/>
    </row>
    <row r="138" spans="1:57" ht="15.75" thickBot="1">
      <c r="A138" s="45"/>
      <c r="B138" s="54" t="s">
        <v>242</v>
      </c>
      <c r="C138" s="43">
        <f>AVERAGE(C10,C14:C15,C18,C20,C23:C24,C26:C30,C32,C35:C36,C38:C58,C81:C98,C123:C124,C130:C134)</f>
        <v>38.341475409836072</v>
      </c>
      <c r="D138" s="43">
        <f>AVERAGE(D10,D14:D15,D18,D20,D23:D24,D26:D30,D32,D35:D36,D38:D58,D81:D98,D123:D124,D130:D134)</f>
        <v>8.0163934426229504E-4</v>
      </c>
      <c r="E138" s="43">
        <f>AVERAGE(E10,E14:E15,E18,E20,E23:E24,E26:E30,E32,E35:E36,E38:E58,E81:E98,E123:E124,E130:E134)</f>
        <v>0</v>
      </c>
      <c r="F138" s="43">
        <f>AVERAGE(F10,F14:F15,F18,F20,F23:F24,F26:F30,F32,F35:F36,F38:F58,F81:F98,F123:F124,F130:F134)</f>
        <v>7.6683606557377035E-2</v>
      </c>
      <c r="G138" s="43">
        <f>AVERAGE(G10,G14:G15,G18,G20,G23:G24,G26:G30,G32,G35:G36,G38:G58,G81:G98,G123:G124,G130:G134)</f>
        <v>7.0829508196721314</v>
      </c>
      <c r="H138" s="43">
        <f>AVERAGE(H10,H14:H15,H18,H20,H23:H24,H26:H30,H32,H35:H36,H38:H58,H81:H98,H123:H124,H130:H134)</f>
        <v>28.230327868852466</v>
      </c>
      <c r="I138" s="43">
        <f>AVERAGE(I10,I14:I15,I18,I20,I23:I24,I26:I30,I32,I35:I36,I38:I58,I81:I98,I123:I124,I130:I134)</f>
        <v>0.14574590163934428</v>
      </c>
      <c r="J138" s="43">
        <f>AVERAGE(J10,J14:J15,J18,J20,J23:J24,J26:J30,J32,J35:J36,J38:J58,J81:J98,J123:J124,J130:J134)</f>
        <v>22.887377049180319</v>
      </c>
      <c r="K138" s="43">
        <f>AVERAGE(K10,K14:K15,K18,K20,K23:K24,K26:K30,K32,K35:K36,K38:K58,K81:K98,K123:K124,K130:K134)</f>
        <v>4.5131147540983605E-3</v>
      </c>
      <c r="L138" s="43">
        <f>AVERAGE(L10,L14:L15,L18,L20,L23:L24,L26:L30,L32,L35:L36,L38:L58,L81:L98,L123:L124,L130:L134)</f>
        <v>2.4440983606557377E-2</v>
      </c>
      <c r="M138" s="43">
        <f>AVERAGE(M10,M14:M15,M18,M20,M23:M24,M26:M30,M32,M35:M36,M38:M58,M81:M98,M123:M124,M130:M134)</f>
        <v>1.2311475409836066E-3</v>
      </c>
      <c r="N138" s="43">
        <f>AVERAGE(N10,N14:N15,N18,N20,N23:N24,N26:N30,N32,N35:N36,N38:N58,N81:N98,N123:N124,N130:N134)</f>
        <v>96.79554754098362</v>
      </c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9"/>
      <c r="AC138" s="53">
        <v>3.12569993482155</v>
      </c>
      <c r="AD138" s="52">
        <v>7.9357630733694999E-3</v>
      </c>
      <c r="AE138" s="52">
        <v>0</v>
      </c>
      <c r="AF138" s="52">
        <v>1.94779518415732E-2</v>
      </c>
      <c r="AG138" s="52">
        <v>0.93964444198237196</v>
      </c>
      <c r="AH138" s="52">
        <v>2.9732626270912799</v>
      </c>
      <c r="AI138" s="52">
        <v>3.6966232894338001E-2</v>
      </c>
      <c r="AJ138" s="52">
        <v>2.0606743262171401</v>
      </c>
      <c r="AK138" s="52">
        <v>6.0570770682602604E-3</v>
      </c>
      <c r="AL138" s="52">
        <v>2.2650290742487901E-2</v>
      </c>
      <c r="AM138" s="52">
        <v>4.7819376686543498E-3</v>
      </c>
      <c r="AN138" s="52"/>
      <c r="AO138" s="52"/>
      <c r="AP138" s="52" t="s">
        <v>103</v>
      </c>
      <c r="AQ138" s="52">
        <v>3.0312247609940899</v>
      </c>
      <c r="AR138" s="52">
        <v>2.96265393714976</v>
      </c>
      <c r="AS138" s="52">
        <v>0.14009927392751001</v>
      </c>
      <c r="AT138" s="52">
        <v>0.90696662119325799</v>
      </c>
      <c r="AU138" s="52">
        <v>3.6122650200230297E-2</v>
      </c>
      <c r="AV138" s="52">
        <v>1.9891723542092701</v>
      </c>
      <c r="AW138" s="52">
        <v>1.9060051476723901E-2</v>
      </c>
      <c r="AX138" s="52">
        <v>25.024904937664601</v>
      </c>
      <c r="AY138" s="52">
        <v>3.0783776723318392</v>
      </c>
      <c r="AZ138" s="52">
        <v>90.696662119325794</v>
      </c>
      <c r="BA138" s="51">
        <v>95.426603077867455</v>
      </c>
      <c r="BB138" s="47"/>
      <c r="BC138" s="50"/>
      <c r="BD138" s="49"/>
      <c r="BE138" s="43"/>
    </row>
    <row r="139" spans="1:57">
      <c r="A139" s="45"/>
      <c r="B139" s="48" t="s">
        <v>241</v>
      </c>
      <c r="C139" s="43">
        <f>AVERAGE(C99:C122)</f>
        <v>39.188749999999999</v>
      </c>
      <c r="D139" s="43">
        <f>AVERAGE(D99:D122)</f>
        <v>9.054166666666667E-3</v>
      </c>
      <c r="E139" s="43">
        <f>AVERAGE(E99:E122)</f>
        <v>0</v>
      </c>
      <c r="F139" s="43">
        <f>AVERAGE(F99:F122)</f>
        <v>1.9929166666666664E-2</v>
      </c>
      <c r="G139" s="43">
        <f>AVERAGE(G99:G122)</f>
        <v>1.9454166666666666</v>
      </c>
      <c r="H139" s="43">
        <f>AVERAGE(H99:H122)</f>
        <v>32.712499999999999</v>
      </c>
      <c r="I139" s="43">
        <f>AVERAGE(I99:I122)</f>
        <v>6.8158333333333321E-2</v>
      </c>
      <c r="J139" s="43">
        <f>AVERAGE(J99:J122)</f>
        <v>23.923333333333332</v>
      </c>
      <c r="K139" s="43">
        <f>AVERAGE(K99:K122)</f>
        <v>0</v>
      </c>
      <c r="L139" s="43">
        <f>AVERAGE(L99:L122)</f>
        <v>0</v>
      </c>
      <c r="M139" s="43">
        <f>AVERAGE(M99:M122)</f>
        <v>0</v>
      </c>
      <c r="N139" s="43">
        <f>AVERAGE(N99:N122)</f>
        <v>97.867141666666683</v>
      </c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7"/>
      <c r="BC139" s="47"/>
      <c r="BD139" s="41"/>
      <c r="BE139" s="43"/>
    </row>
    <row r="140" spans="1:57">
      <c r="A140" s="45"/>
      <c r="B140" s="46" t="s">
        <v>240</v>
      </c>
      <c r="C140" s="43">
        <f>AVERAGE(C6:C9,C11:C13,C16:C17,C19,C21:C22,C25,C31,C33,C34,C37,C59:C63,C66:C80,C125:C129,C135)</f>
        <v>38.166046511627897</v>
      </c>
      <c r="D140" s="43">
        <f>AVERAGE(D6:D9,D11:D13,D16:D17,D19,D21:D22,D25,D31,D33,D34,D37,D59:D63,D66:D80,D125:D129,D135)</f>
        <v>8.4186046511627909E-4</v>
      </c>
      <c r="E140" s="43">
        <f>AVERAGE(E6:E9,E11:E13,E16:E17,E19,E21:E22,E25,E31,E33,E34,E37,E59:E63,E66:E80,E125:E129,E135)</f>
        <v>0</v>
      </c>
      <c r="F140" s="43">
        <f>AVERAGE(F6:F9,F11:F13,F16:F17,F19,F21:F22,F25,F31,F33,F34,F37,F59:F63,F66:F80,F125:F129,F135)</f>
        <v>0.11022093023255818</v>
      </c>
      <c r="G140" s="43">
        <f>AVERAGE(G6:G9,G11:G13,G16:G17,G19,G21:G22,G25,G31,G33,G34,G37,G59:G63,G66:G80,G125:G129,G135)</f>
        <v>9.1141860465116267</v>
      </c>
      <c r="H140" s="43">
        <f>AVERAGE(H6:H9,H11:H13,H16:H17,H19,H21:H22,H25,H31,H33,H34,H37,H59:H63,H66:H80,H125:H129,H135)</f>
        <v>26.647441860465115</v>
      </c>
      <c r="I140" s="43">
        <f>AVERAGE(I6:I9,I11:I13,I16:I17,I19,I21:I22,I25,I31,I33,I34,I37,I59:I63,I66:I80,I125:I129,I135)</f>
        <v>0.1232372093023256</v>
      </c>
      <c r="J140" s="43">
        <f>AVERAGE(J6:J9,J11:J13,J16:J17,J19,J21:J22,J25,J31,J33,J34,J37,J59:J63,J66:J80,J125:J129,J135)</f>
        <v>22.93279069767442</v>
      </c>
      <c r="K140" s="43">
        <f>AVERAGE(K6:K9,K11:K13,K16:K17,K19,K21:K22,K25,K31,K33,K34,K37,K59:K63,K66:K80,K125:K129,K135)</f>
        <v>5.8093023255813949E-3</v>
      </c>
      <c r="L140" s="43">
        <f>AVERAGE(L6:L9,L11:L13,L16:L17,L19,L21:L22,L25,L31,L33,L34,L37,L59:L63,L66:L80,L125:L129,L135)</f>
        <v>0.10195581395348838</v>
      </c>
      <c r="M140" s="43">
        <f>AVERAGE(M6:M9,M11:M13,M16:M17,M19,M21:M22,M25,M31,M33,M34,M37,M59:M63,M66:M80,M125:M129,M135)</f>
        <v>0</v>
      </c>
      <c r="N140" s="43">
        <f>AVERAGE(N6:N9,N11:N13,N16:N17,N19,N21:N22,N25,N31,N33,N34,N37,N59:N63,N66:N80,N125:N129,N135)</f>
        <v>97.202530232558146</v>
      </c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16"/>
      <c r="AC140" s="16"/>
      <c r="AD140" s="16"/>
      <c r="AE140" s="16"/>
      <c r="AF140" s="16"/>
      <c r="AJ140" s="16"/>
      <c r="AK140" s="16"/>
      <c r="AL140" s="16"/>
      <c r="AM140" s="16"/>
      <c r="AN140" s="16"/>
      <c r="AO140" s="16"/>
      <c r="AP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E140" s="43"/>
    </row>
    <row r="141" spans="1:57">
      <c r="A141" s="45"/>
      <c r="B141" s="43"/>
      <c r="C141" s="43"/>
      <c r="D141" s="43"/>
      <c r="E141" s="43"/>
      <c r="F141" s="43"/>
      <c r="G141" s="44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16"/>
      <c r="AC141" s="16"/>
      <c r="AD141" s="16"/>
      <c r="AE141" s="16"/>
      <c r="AF141" s="16"/>
      <c r="AJ141" s="16"/>
      <c r="AK141" s="16"/>
      <c r="AL141" s="16"/>
      <c r="AM141" s="16"/>
      <c r="AN141" s="16"/>
      <c r="AO141" s="16"/>
      <c r="AP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E141" s="43"/>
    </row>
    <row r="142" spans="1:57">
      <c r="A142" s="45"/>
      <c r="B142" s="43"/>
      <c r="C142" s="43"/>
      <c r="D142" s="43"/>
      <c r="E142" s="43"/>
      <c r="F142" s="43"/>
      <c r="G142" s="44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16"/>
      <c r="AC142" s="16"/>
      <c r="AD142" s="16"/>
      <c r="AE142" s="16"/>
      <c r="AF142" s="16"/>
      <c r="AJ142" s="16"/>
      <c r="AK142" s="16"/>
      <c r="AL142" s="16"/>
      <c r="AM142" s="16"/>
      <c r="AN142" s="16"/>
      <c r="AO142" s="16"/>
      <c r="AP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E142" s="43"/>
    </row>
    <row r="143" spans="1:57">
      <c r="A143" s="45"/>
      <c r="B143" s="43"/>
      <c r="C143" s="43"/>
      <c r="D143" s="43"/>
      <c r="E143" s="43"/>
      <c r="F143" s="43"/>
      <c r="G143" s="44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16"/>
      <c r="AC143" s="16"/>
      <c r="AD143" s="16"/>
      <c r="AE143" s="16"/>
      <c r="AF143" s="16"/>
      <c r="AJ143" s="16"/>
      <c r="AK143" s="16"/>
      <c r="AL143" s="16"/>
      <c r="AM143" s="16"/>
      <c r="AN143" s="16"/>
      <c r="AO143" s="16"/>
      <c r="AP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E143" s="43"/>
    </row>
    <row r="144" spans="1:57">
      <c r="A144" s="42"/>
      <c r="B144" s="40"/>
      <c r="C144" s="40"/>
      <c r="D144" s="40"/>
      <c r="E144" s="40"/>
      <c r="F144" s="40"/>
      <c r="G144" s="41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16"/>
      <c r="AC144" s="16"/>
      <c r="AD144" s="16"/>
      <c r="AE144" s="16"/>
      <c r="AF144" s="16"/>
      <c r="AJ144" s="16"/>
      <c r="AK144" s="16"/>
      <c r="AL144" s="16"/>
      <c r="AM144" s="16"/>
      <c r="AN144" s="16"/>
      <c r="AO144" s="16"/>
      <c r="AP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E144" s="40"/>
    </row>
    <row r="145" spans="28:55" s="3" customFormat="1"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38"/>
      <c r="BC145" s="38"/>
    </row>
    <row r="146" spans="28:55" s="3" customFormat="1"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38"/>
      <c r="BC146" s="38"/>
    </row>
    <row r="147" spans="28:55" s="3" customFormat="1"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38"/>
      <c r="BC147" s="38"/>
    </row>
    <row r="148" spans="28:55" s="3" customFormat="1"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38"/>
      <c r="BC148" s="38"/>
    </row>
    <row r="149" spans="28:55" s="3" customFormat="1"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38"/>
      <c r="BC149" s="38"/>
    </row>
    <row r="163" spans="54:56" s="3" customFormat="1">
      <c r="BB163" s="38"/>
      <c r="BC163" s="38"/>
      <c r="BD163" s="1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Y152"/>
  <sheetViews>
    <sheetView showZeros="0" zoomScale="55" zoomScaleNormal="55" workbookViewId="0">
      <pane xSplit="3" ySplit="2" topLeftCell="D25" activePane="bottomRight" state="frozen"/>
      <selection pane="topRight" activeCell="D1" sqref="D1"/>
      <selection pane="bottomLeft" activeCell="A3" sqref="A3"/>
      <selection pane="bottomRight" activeCell="O55" sqref="O55"/>
    </sheetView>
  </sheetViews>
  <sheetFormatPr baseColWidth="10" defaultRowHeight="15"/>
  <cols>
    <col min="1" max="1" width="11.42578125" style="75"/>
    <col min="2" max="2" width="7.140625" style="75" customWidth="1"/>
    <col min="3" max="3" width="20.5703125" style="75" customWidth="1"/>
    <col min="4" max="15" width="7.42578125" style="75" customWidth="1"/>
    <col min="16" max="16" width="7.7109375" style="75" customWidth="1"/>
    <col min="17" max="25" width="7.42578125" style="75" customWidth="1"/>
    <col min="26" max="26" width="8.140625" style="75" bestFit="1" customWidth="1"/>
    <col min="27" max="29" width="7.42578125" style="75" customWidth="1"/>
    <col min="30" max="30" width="8" style="75" bestFit="1" customWidth="1"/>
    <col min="31" max="40" width="7.42578125" style="75" customWidth="1"/>
    <col min="41" max="41" width="9.7109375" style="75" bestFit="1" customWidth="1"/>
    <col min="42" max="56" width="7.42578125" style="75" customWidth="1"/>
    <col min="57" max="57" width="11.5703125" style="75" customWidth="1"/>
    <col min="58" max="58" width="11.28515625" style="75" customWidth="1"/>
    <col min="59" max="59" width="11.42578125" style="75" customWidth="1"/>
    <col min="60" max="70" width="11.42578125" style="75"/>
    <col min="71" max="71" width="9.85546875" style="75" customWidth="1"/>
    <col min="72" max="72" width="12.140625" style="75" customWidth="1"/>
    <col min="73" max="74" width="11.42578125" style="75"/>
    <col min="75" max="75" width="11.42578125" style="75" customWidth="1"/>
    <col min="76" max="16384" width="11.42578125" style="75"/>
  </cols>
  <sheetData>
    <row r="1" spans="1:77">
      <c r="D1" s="75">
        <v>2</v>
      </c>
      <c r="E1" s="75">
        <v>1</v>
      </c>
      <c r="F1" s="75">
        <v>1</v>
      </c>
      <c r="G1" s="75">
        <v>2</v>
      </c>
      <c r="H1" s="75">
        <v>1</v>
      </c>
      <c r="I1" s="75">
        <v>3</v>
      </c>
      <c r="J1" s="75">
        <v>1</v>
      </c>
      <c r="K1" s="75">
        <v>1</v>
      </c>
      <c r="L1" s="75">
        <v>3</v>
      </c>
      <c r="M1" s="75">
        <v>1</v>
      </c>
      <c r="N1" s="75">
        <v>1</v>
      </c>
      <c r="O1" s="75">
        <v>1</v>
      </c>
      <c r="Q1" s="75" t="s">
        <v>158</v>
      </c>
      <c r="AD1" s="75">
        <v>0.5</v>
      </c>
      <c r="AE1" s="75">
        <v>2</v>
      </c>
      <c r="AF1" s="75">
        <v>2</v>
      </c>
      <c r="AG1" s="75">
        <v>0.5</v>
      </c>
      <c r="AH1" s="75">
        <v>1</v>
      </c>
      <c r="AI1" s="83">
        <f>2/3</f>
        <v>0.66666666666666663</v>
      </c>
      <c r="AJ1" s="84">
        <v>1</v>
      </c>
      <c r="AK1" s="84">
        <v>1</v>
      </c>
      <c r="AL1" s="83">
        <f>2/3</f>
        <v>0.66666666666666663</v>
      </c>
      <c r="AM1" s="75">
        <v>1</v>
      </c>
      <c r="AN1" s="75">
        <v>1</v>
      </c>
      <c r="AP1" s="75" t="s">
        <v>468</v>
      </c>
      <c r="AQ1" s="75" t="s">
        <v>156</v>
      </c>
      <c r="AR1" s="32" t="s">
        <v>154</v>
      </c>
      <c r="AU1" s="75" t="s">
        <v>467</v>
      </c>
      <c r="BR1" s="32"/>
      <c r="BS1" s="32"/>
    </row>
    <row r="2" spans="1:77">
      <c r="B2" s="75" t="s">
        <v>237</v>
      </c>
      <c r="C2" s="75" t="s">
        <v>239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5</v>
      </c>
      <c r="J2" s="32" t="s">
        <v>6</v>
      </c>
      <c r="K2" s="32" t="s">
        <v>7</v>
      </c>
      <c r="L2" s="32" t="s">
        <v>8</v>
      </c>
      <c r="M2" s="32" t="s">
        <v>9</v>
      </c>
      <c r="N2" s="32" t="s">
        <v>10</v>
      </c>
      <c r="O2" s="32" t="s">
        <v>145</v>
      </c>
      <c r="P2" s="32" t="s">
        <v>146</v>
      </c>
      <c r="Q2" s="32" t="s">
        <v>141</v>
      </c>
      <c r="R2" s="32" t="s">
        <v>140</v>
      </c>
      <c r="S2" s="32" t="s">
        <v>139</v>
      </c>
      <c r="T2" s="32" t="s">
        <v>138</v>
      </c>
      <c r="U2" s="32" t="s">
        <v>121</v>
      </c>
      <c r="V2" s="32" t="s">
        <v>137</v>
      </c>
      <c r="W2" s="32" t="s">
        <v>136</v>
      </c>
      <c r="X2" s="32" t="s">
        <v>135</v>
      </c>
      <c r="Y2" s="32" t="s">
        <v>134</v>
      </c>
      <c r="Z2" s="32" t="s">
        <v>133</v>
      </c>
      <c r="AA2" s="32" t="s">
        <v>132</v>
      </c>
      <c r="AB2" s="32" t="s">
        <v>145</v>
      </c>
      <c r="AC2" s="32" t="s">
        <v>144</v>
      </c>
      <c r="AD2" s="32" t="s">
        <v>141</v>
      </c>
      <c r="AE2" s="32" t="s">
        <v>140</v>
      </c>
      <c r="AF2" s="32" t="s">
        <v>139</v>
      </c>
      <c r="AG2" s="32" t="s">
        <v>138</v>
      </c>
      <c r="AH2" s="32" t="s">
        <v>121</v>
      </c>
      <c r="AI2" s="32" t="s">
        <v>137</v>
      </c>
      <c r="AJ2" s="32" t="s">
        <v>136</v>
      </c>
      <c r="AK2" s="32" t="s">
        <v>135</v>
      </c>
      <c r="AL2" s="32" t="s">
        <v>134</v>
      </c>
      <c r="AM2" s="32" t="s">
        <v>133</v>
      </c>
      <c r="AN2" s="32" t="s">
        <v>132</v>
      </c>
      <c r="AO2" s="32" t="s">
        <v>143</v>
      </c>
      <c r="AP2" s="32"/>
      <c r="AQ2" s="32"/>
      <c r="AR2" s="32" t="s">
        <v>131</v>
      </c>
      <c r="AS2" s="32" t="s">
        <v>130</v>
      </c>
      <c r="AT2" s="32" t="s">
        <v>129</v>
      </c>
      <c r="AU2" s="32" t="s">
        <v>128</v>
      </c>
      <c r="AV2" s="32" t="s">
        <v>466</v>
      </c>
      <c r="AW2" s="32" t="s">
        <v>465</v>
      </c>
      <c r="AX2" s="32" t="s">
        <v>464</v>
      </c>
      <c r="AY2" s="32" t="s">
        <v>126</v>
      </c>
      <c r="AZ2" s="32" t="s">
        <v>125</v>
      </c>
      <c r="BA2" s="32" t="s">
        <v>119</v>
      </c>
      <c r="BB2" s="32" t="s">
        <v>118</v>
      </c>
      <c r="BC2" s="32" t="s">
        <v>123</v>
      </c>
      <c r="BD2" s="32" t="s">
        <v>117</v>
      </c>
      <c r="BE2" s="32" t="s">
        <v>463</v>
      </c>
      <c r="BF2" s="32" t="s">
        <v>462</v>
      </c>
      <c r="BG2" s="32" t="s">
        <v>461</v>
      </c>
      <c r="BH2" s="32" t="s">
        <v>460</v>
      </c>
      <c r="BI2" s="32" t="s">
        <v>110</v>
      </c>
      <c r="BJ2" s="32" t="s">
        <v>462</v>
      </c>
      <c r="BK2" s="32" t="s">
        <v>461</v>
      </c>
      <c r="BL2" s="32" t="s">
        <v>460</v>
      </c>
      <c r="BM2" s="75" t="s">
        <v>110</v>
      </c>
      <c r="BN2" s="32" t="s">
        <v>462</v>
      </c>
      <c r="BO2" s="32" t="s">
        <v>461</v>
      </c>
      <c r="BP2" s="32" t="s">
        <v>460</v>
      </c>
      <c r="BQ2" s="32" t="s">
        <v>110</v>
      </c>
      <c r="BR2" s="32"/>
      <c r="BS2" s="32"/>
      <c r="BT2" s="32"/>
      <c r="BU2" s="32"/>
      <c r="BV2" s="32"/>
      <c r="BW2" s="32"/>
      <c r="BY2" s="32"/>
    </row>
    <row r="3" spans="1:77">
      <c r="A3" s="75" t="s">
        <v>469</v>
      </c>
      <c r="B3" s="75">
        <v>14</v>
      </c>
      <c r="C3" s="80" t="s">
        <v>459</v>
      </c>
      <c r="D3" s="76">
        <v>50.16</v>
      </c>
      <c r="E3" s="76">
        <v>0.45369999999999999</v>
      </c>
      <c r="F3" s="76">
        <v>10.19</v>
      </c>
      <c r="G3" s="76">
        <v>0.2586</v>
      </c>
      <c r="H3" s="76">
        <v>1.71</v>
      </c>
      <c r="I3" s="76">
        <v>27.32</v>
      </c>
      <c r="J3" s="76">
        <v>3.71</v>
      </c>
      <c r="K3" s="76">
        <v>0</v>
      </c>
      <c r="L3" s="76">
        <v>0</v>
      </c>
      <c r="M3" s="76">
        <v>0</v>
      </c>
      <c r="N3" s="76">
        <v>0</v>
      </c>
      <c r="O3" s="76">
        <f>SUM(D3:N3)</f>
        <v>93.802299999999988</v>
      </c>
      <c r="P3" s="75">
        <v>11</v>
      </c>
      <c r="Q3" s="77">
        <f>D3/'[2]at-wt-ox'!A$2*phengite_paragonite_chlorite!D$1</f>
        <v>1.6696541359390056</v>
      </c>
      <c r="R3" s="77">
        <f>E3/'[2]at-wt-ox'!B$2*phengite_paragonite_chlorite!E$1</f>
        <v>7.3202284517934636E-3</v>
      </c>
      <c r="S3" s="77">
        <f>F3/'[2]at-wt-ox'!C$2*phengite_paragonite_chlorite!F$1</f>
        <v>0.10817869123954307</v>
      </c>
      <c r="T3" s="77">
        <f>G3/'[2]at-wt-ox'!D$2*phengite_paragonite_chlorite!G$1</f>
        <v>6.47586326061969E-3</v>
      </c>
      <c r="U3" s="77">
        <f>H3/'[2]at-wt-ox'!E$2*phengite_paragonite_chlorite!H$1</f>
        <v>2.3801437551152212E-2</v>
      </c>
      <c r="V3" s="77">
        <f>I3/'[2]at-wt-ox'!F$2*phengite_paragonite_chlorite!I$1</f>
        <v>0.8038351843642485</v>
      </c>
      <c r="W3" s="77">
        <f>J3/'[2]at-wt-ox'!G$2*phengite_paragonite_chlorite!J$1</f>
        <v>9.20495032800389E-2</v>
      </c>
      <c r="X3" s="77">
        <f>K3/'[2]at-wt-ox'!H$2*phengite_paragonite_chlorite!K$1</f>
        <v>0</v>
      </c>
      <c r="Y3" s="77">
        <f>L3/'[2]at-wt-ox'!I$2*phengite_paragonite_chlorite!L$1</f>
        <v>0</v>
      </c>
      <c r="Z3" s="77">
        <f>M3/'[2]at-wt-ox'!J$2*phengite_paragonite_chlorite!M$1</f>
        <v>0</v>
      </c>
      <c r="AA3" s="77">
        <f>N3/'[2]at-wt-ox'!K$2*phengite_paragonite_chlorite!N$1</f>
        <v>0</v>
      </c>
      <c r="AB3" s="77">
        <f>SUM(Q3:AA3)</f>
        <v>2.7113150440864011</v>
      </c>
      <c r="AC3" s="77">
        <f>P3/AB3</f>
        <v>4.0570718714492049</v>
      </c>
      <c r="AD3" s="77">
        <f>Q3*$AC3*AD$1</f>
        <v>3.3869534149834832</v>
      </c>
      <c r="AE3" s="77">
        <f>R3*$AC3*AE$1</f>
        <v>5.9397385888706848E-2</v>
      </c>
      <c r="AF3" s="77">
        <f>S3*$AC3*AF$1</f>
        <v>0.87777745063627743</v>
      </c>
      <c r="AG3" s="77">
        <f>T3*$AC3*AG$1</f>
        <v>1.3136521339005738E-2</v>
      </c>
      <c r="AH3" s="77">
        <f>U3*$AC3*AH$1</f>
        <v>9.6564142788834489E-2</v>
      </c>
      <c r="AI3" s="77">
        <f>V3*$AC3*AI$1</f>
        <v>2.1741447438435855</v>
      </c>
      <c r="AJ3" s="77">
        <f>W3*$AC3*AJ$1</f>
        <v>0.37345145053831713</v>
      </c>
      <c r="AK3" s="77">
        <f>X3*$AC3*AK$1</f>
        <v>0</v>
      </c>
      <c r="AL3" s="77">
        <f>Y3*$AC3*AL$1</f>
        <v>0</v>
      </c>
      <c r="AM3" s="77">
        <f>Z3*$AC3*AM$1</f>
        <v>0</v>
      </c>
      <c r="AN3" s="77">
        <f>AA3*$AC3*AN$1</f>
        <v>0</v>
      </c>
      <c r="AO3" s="77">
        <f>SUM(AD3:AN3)</f>
        <v>6.9814251100182112</v>
      </c>
      <c r="AP3" s="77">
        <f>AO3*22/7-22</f>
        <v>-5.8378225657047977E-2</v>
      </c>
      <c r="AQ3" s="77"/>
      <c r="AR3" s="77">
        <f>AD3</f>
        <v>3.3869534149834832</v>
      </c>
      <c r="AS3" s="77">
        <f>IF(4-AR3&gt;AI3,AI3,4-AR3)</f>
        <v>0.61304658501651677</v>
      </c>
      <c r="AT3" s="77">
        <f>SUM(AR3:AS3)</f>
        <v>4</v>
      </c>
      <c r="AU3" s="77">
        <f>AI3-AS3</f>
        <v>1.5610981588270687</v>
      </c>
      <c r="AV3" s="77">
        <f>AJ3</f>
        <v>0.37345145053831713</v>
      </c>
      <c r="AW3" s="77">
        <f>AH3</f>
        <v>9.6564142788834489E-2</v>
      </c>
      <c r="AX3" s="77">
        <f>AM3</f>
        <v>0</v>
      </c>
      <c r="AY3" s="77">
        <f>AG3</f>
        <v>1.3136521339005738E-2</v>
      </c>
      <c r="AZ3" s="77">
        <f>SUM(AU3:AY3)</f>
        <v>2.0442502734932257</v>
      </c>
      <c r="BA3" s="77">
        <f>AF3</f>
        <v>0.87777745063627743</v>
      </c>
      <c r="BB3" s="77">
        <f>AE3</f>
        <v>5.9397385888706848E-2</v>
      </c>
      <c r="BC3" s="77">
        <f>AK3</f>
        <v>0</v>
      </c>
      <c r="BD3" s="77">
        <f>SUM(BA3:BC3)</f>
        <v>0.93717483652498423</v>
      </c>
      <c r="BE3" s="77">
        <v>0.58459105559139624</v>
      </c>
      <c r="BF3" s="77">
        <f>BB3/(BB3+BA3+AV3+AW3)*100</f>
        <v>4.220991319202489</v>
      </c>
      <c r="BG3" s="77">
        <f>BE3/(BA3+BB3+AW3+AV3)*100</f>
        <v>41.543137530634262</v>
      </c>
      <c r="BH3" s="77">
        <f>((AV3+AW3)/(AW3+AV3+BA3+BB3))*100</f>
        <v>33.400994162285457</v>
      </c>
      <c r="BI3" s="77">
        <f>SUM(BF3:BH3)</f>
        <v>79.165123012122208</v>
      </c>
      <c r="BJ3" s="77">
        <f>BF3/BI3*100</f>
        <v>5.3318824737456003</v>
      </c>
      <c r="BK3" s="77">
        <f>BG3/BI3*100</f>
        <v>52.476565373710017</v>
      </c>
      <c r="BL3" s="77">
        <f>BH3/BI3*100</f>
        <v>42.191552152544382</v>
      </c>
      <c r="BM3" s="77">
        <f>SUM(BJ3:BL3)</f>
        <v>100</v>
      </c>
      <c r="BN3" s="77">
        <f>BF3/BI3*100</f>
        <v>5.3318824737456003</v>
      </c>
      <c r="BO3" s="77">
        <f>BG3/BI3*100</f>
        <v>52.476565373710017</v>
      </c>
      <c r="BP3" s="77">
        <f>BH3/BI3*100</f>
        <v>42.191552152544382</v>
      </c>
      <c r="BR3" s="77"/>
      <c r="BS3" s="77"/>
      <c r="BT3" s="77"/>
      <c r="BU3" s="77"/>
      <c r="BV3" s="77"/>
      <c r="BW3" s="77"/>
      <c r="BY3" s="79"/>
    </row>
    <row r="4" spans="1:77">
      <c r="A4" s="75" t="s">
        <v>469</v>
      </c>
      <c r="B4" s="75">
        <v>15</v>
      </c>
      <c r="C4" s="80" t="s">
        <v>458</v>
      </c>
      <c r="D4" s="76">
        <v>49.85</v>
      </c>
      <c r="E4" s="76">
        <v>0.60260000000000002</v>
      </c>
      <c r="F4" s="76">
        <v>9.99</v>
      </c>
      <c r="G4" s="76">
        <v>0.25750000000000001</v>
      </c>
      <c r="H4" s="76">
        <v>1.69</v>
      </c>
      <c r="I4" s="76">
        <v>28.1</v>
      </c>
      <c r="J4" s="76">
        <v>3.61</v>
      </c>
      <c r="K4" s="76">
        <v>0</v>
      </c>
      <c r="L4" s="76">
        <v>0</v>
      </c>
      <c r="M4" s="76">
        <v>0</v>
      </c>
      <c r="N4" s="76">
        <v>0</v>
      </c>
      <c r="O4" s="76">
        <f>SUM(D4:N4)</f>
        <v>94.100100000000012</v>
      </c>
      <c r="P4" s="75">
        <v>11</v>
      </c>
      <c r="Q4" s="77">
        <f>D4/'[2]at-wt-ox'!A$2*phengite_paragonite_chlorite!D$1</f>
        <v>1.6593353005693667</v>
      </c>
      <c r="R4" s="77">
        <f>E4/'[2]at-wt-ox'!B$2*phengite_paragonite_chlorite!E$1</f>
        <v>9.7226574058865804E-3</v>
      </c>
      <c r="S4" s="77">
        <f>F4/'[2]at-wt-ox'!C$2*phengite_paragonite_chlorite!F$1</f>
        <v>0.1060554588305236</v>
      </c>
      <c r="T4" s="77">
        <f>G4/'[2]at-wt-ox'!D$2*phengite_paragonite_chlorite!G$1</f>
        <v>6.4483170518544863E-3</v>
      </c>
      <c r="U4" s="77">
        <f>H4/'[2]at-wt-ox'!E$2*phengite_paragonite_chlorite!H$1</f>
        <v>2.3523058164589029E-2</v>
      </c>
      <c r="V4" s="77">
        <f>I4/'[2]at-wt-ox'!F$2*phengite_paragonite_chlorite!I$1</f>
        <v>0.82678509079924534</v>
      </c>
      <c r="W4" s="77">
        <f>J4/'[2]at-wt-ox'!G$2*phengite_paragonite_chlorite!J$1</f>
        <v>8.9568384593245398E-2</v>
      </c>
      <c r="X4" s="77">
        <f>K4/'[2]at-wt-ox'!H$2*phengite_paragonite_chlorite!K$1</f>
        <v>0</v>
      </c>
      <c r="Y4" s="77">
        <f>L4/'[2]at-wt-ox'!I$2*phengite_paragonite_chlorite!L$1</f>
        <v>0</v>
      </c>
      <c r="Z4" s="77">
        <f>M4/'[2]at-wt-ox'!J$2*phengite_paragonite_chlorite!M$1</f>
        <v>0</v>
      </c>
      <c r="AA4" s="77">
        <f>N4/'[2]at-wt-ox'!K$2*phengite_paragonite_chlorite!N$1</f>
        <v>0</v>
      </c>
      <c r="AB4" s="77">
        <f>SUM(Q4:AA4)</f>
        <v>2.7214382674147113</v>
      </c>
      <c r="AC4" s="77">
        <f>P4/AB4</f>
        <v>4.0419803497691262</v>
      </c>
      <c r="AD4" s="77">
        <f>Q4*$AC4*AD$1</f>
        <v>3.3535003392898135</v>
      </c>
      <c r="AE4" s="77">
        <f>R4*$AC4*AE$1</f>
        <v>7.8597580364261649E-2</v>
      </c>
      <c r="AF4" s="77">
        <f>S4*$AC4*AF$1</f>
        <v>0.85734816115744994</v>
      </c>
      <c r="AG4" s="77">
        <f>T4*$AC4*AG$1</f>
        <v>1.3031985406338509E-2</v>
      </c>
      <c r="AH4" s="77">
        <f>U4*$AC4*AH$1</f>
        <v>9.5079738867745067E-2</v>
      </c>
      <c r="AI4" s="77">
        <f>V4*$AC4*AI$1</f>
        <v>2.2278993936617546</v>
      </c>
      <c r="AJ4" s="77">
        <f>W4*$AC4*AJ$1</f>
        <v>0.36203365048646163</v>
      </c>
      <c r="AK4" s="77">
        <f>X4*$AC4*AK$1</f>
        <v>0</v>
      </c>
      <c r="AL4" s="77">
        <f>Y4*$AC4*AL$1</f>
        <v>0</v>
      </c>
      <c r="AM4" s="77">
        <f>Z4*$AC4*AM$1</f>
        <v>0</v>
      </c>
      <c r="AN4" s="77">
        <f>AA4*$AC4*AN$1</f>
        <v>0</v>
      </c>
      <c r="AO4" s="77">
        <f>SUM(AD4:AN4)</f>
        <v>6.9874908492338248</v>
      </c>
      <c r="AP4" s="77">
        <f>AO4*22/7-22</f>
        <v>-3.93144738365514E-2</v>
      </c>
      <c r="AQ4" s="77"/>
      <c r="AR4" s="77">
        <f>AD4</f>
        <v>3.3535003392898135</v>
      </c>
      <c r="AS4" s="77">
        <f>IF(4-AR4&gt;AI4,AI4,4-AR4)</f>
        <v>0.6464996607101865</v>
      </c>
      <c r="AT4" s="77">
        <f>SUM(AR4:AS4)</f>
        <v>4</v>
      </c>
      <c r="AU4" s="77">
        <f>AI4-AS4</f>
        <v>1.5813997329515681</v>
      </c>
      <c r="AV4" s="77">
        <f>AJ4</f>
        <v>0.36203365048646163</v>
      </c>
      <c r="AW4" s="77">
        <f>AH4</f>
        <v>9.5079738867745067E-2</v>
      </c>
      <c r="AX4" s="77">
        <f>AM4</f>
        <v>0</v>
      </c>
      <c r="AY4" s="77">
        <f>AG4</f>
        <v>1.3031985406338509E-2</v>
      </c>
      <c r="AZ4" s="77">
        <f>SUM(AU4:AY4)</f>
        <v>2.0515451077121134</v>
      </c>
      <c r="BA4" s="77">
        <f>AF4</f>
        <v>0.85734816115744994</v>
      </c>
      <c r="BB4" s="77">
        <f>AE4</f>
        <v>7.8597580364261649E-2</v>
      </c>
      <c r="BC4" s="77">
        <f>AK4</f>
        <v>0</v>
      </c>
      <c r="BD4" s="77">
        <f>SUM(BA4:BC4)</f>
        <v>0.93594574152171162</v>
      </c>
      <c r="BE4" s="77">
        <v>0.57602103360267121</v>
      </c>
      <c r="BF4" s="77">
        <f>BB4/(BB4+BA4+AV4+AW4)*100</f>
        <v>5.6420850071770889</v>
      </c>
      <c r="BG4" s="77">
        <f>BE4/(BA4+BB4+AW4+AV4)*100</f>
        <v>41.349359896911523</v>
      </c>
      <c r="BH4" s="77">
        <f>((AV4+AW4)/(AW4+AV4+BA4+BB4))*100</f>
        <v>32.813638647685117</v>
      </c>
      <c r="BI4" s="77">
        <f>SUM(BF4:BH4)</f>
        <v>79.80508355177372</v>
      </c>
      <c r="BJ4" s="77">
        <f>BF4/BI4*100</f>
        <v>7.0698315897592847</v>
      </c>
      <c r="BK4" s="77">
        <f>BG4/BI4*100</f>
        <v>51.812939798610749</v>
      </c>
      <c r="BL4" s="77">
        <f>BH4/BI4*100</f>
        <v>41.117228611629983</v>
      </c>
      <c r="BM4" s="77">
        <f>SUM(BJ4:BL4)</f>
        <v>100.00000000000001</v>
      </c>
      <c r="BN4" s="77">
        <f>BF4/BI4*100</f>
        <v>7.0698315897592847</v>
      </c>
      <c r="BO4" s="77">
        <f>BG4/BI4*100</f>
        <v>51.812939798610749</v>
      </c>
      <c r="BP4" s="77">
        <f>BH4/BI4*100</f>
        <v>41.117228611629983</v>
      </c>
      <c r="BR4" s="77"/>
      <c r="BS4" s="77"/>
      <c r="BT4" s="77"/>
      <c r="BU4" s="77"/>
      <c r="BV4" s="77"/>
      <c r="BW4" s="77"/>
      <c r="BY4" s="79"/>
    </row>
    <row r="5" spans="1:77">
      <c r="A5" s="75" t="s">
        <v>469</v>
      </c>
      <c r="B5" s="75">
        <v>16</v>
      </c>
      <c r="C5" s="80" t="s">
        <v>457</v>
      </c>
      <c r="D5" s="76">
        <v>51.12</v>
      </c>
      <c r="E5" s="76">
        <v>0.29570000000000002</v>
      </c>
      <c r="F5" s="76">
        <v>10.61</v>
      </c>
      <c r="G5" s="76">
        <v>0.2301</v>
      </c>
      <c r="H5" s="76">
        <v>1.55</v>
      </c>
      <c r="I5" s="76">
        <v>26.37</v>
      </c>
      <c r="J5" s="76">
        <v>4.04</v>
      </c>
      <c r="K5" s="76">
        <v>0</v>
      </c>
      <c r="L5" s="76">
        <v>0</v>
      </c>
      <c r="M5" s="76">
        <v>0</v>
      </c>
      <c r="N5" s="76">
        <v>0</v>
      </c>
      <c r="O5" s="76">
        <f>SUM(D5:N5)</f>
        <v>94.215800000000002</v>
      </c>
      <c r="P5" s="75">
        <v>11</v>
      </c>
      <c r="Q5" s="77">
        <f>D5/'[2]at-wt-ox'!A$2*phengite_paragonite_chlorite!D$1</f>
        <v>1.7016092390191779</v>
      </c>
      <c r="R5" s="77">
        <f>E5/'[2]at-wt-ox'!B$2*phengite_paragonite_chlorite!E$1</f>
        <v>4.7709754313319981E-3</v>
      </c>
      <c r="S5" s="77">
        <f>F5/'[2]at-wt-ox'!C$2*phengite_paragonite_chlorite!F$1</f>
        <v>0.11263747929848401</v>
      </c>
      <c r="T5" s="77">
        <f>G5/'[2]at-wt-ox'!D$2*phengite_paragonite_chlorite!G$1</f>
        <v>5.7621660335212327E-3</v>
      </c>
      <c r="U5" s="77">
        <f>H5/'[2]at-wt-ox'!E$2*phengite_paragonite_chlorite!H$1</f>
        <v>2.1574402458646745E-2</v>
      </c>
      <c r="V5" s="77">
        <f>I5/'[2]at-wt-ox'!F$2*phengite_paragonite_chlorite!I$1</f>
        <v>0.77588337524470108</v>
      </c>
      <c r="W5" s="77">
        <f>J5/'[2]at-wt-ox'!G$2*phengite_paragonite_chlorite!J$1</f>
        <v>0.10023719494645746</v>
      </c>
      <c r="X5" s="77">
        <f>K5/'[2]at-wt-ox'!H$2*phengite_paragonite_chlorite!K$1</f>
        <v>0</v>
      </c>
      <c r="Y5" s="77">
        <f>L5/'[2]at-wt-ox'!I$2*phengite_paragonite_chlorite!L$1</f>
        <v>0</v>
      </c>
      <c r="Z5" s="77">
        <f>M5/'[2]at-wt-ox'!J$2*phengite_paragonite_chlorite!M$1</f>
        <v>0</v>
      </c>
      <c r="AA5" s="77">
        <f>N5/'[2]at-wt-ox'!K$2*phengite_paragonite_chlorite!N$1</f>
        <v>0</v>
      </c>
      <c r="AB5" s="77">
        <f>SUM(Q5:AA5)</f>
        <v>2.7224748324323209</v>
      </c>
      <c r="AC5" s="77">
        <f>P5/AB5</f>
        <v>4.0404413913984101</v>
      </c>
      <c r="AD5" s="77">
        <f>Q5*$AC5*AD$1</f>
        <v>3.4376262006595186</v>
      </c>
      <c r="AE5" s="77">
        <f>R5*$AC5*AE$1</f>
        <v>3.8553693220197374E-2</v>
      </c>
      <c r="AF5" s="77">
        <f>S5*$AC5*AF$1</f>
        <v>0.91021026716075271</v>
      </c>
      <c r="AG5" s="77">
        <f>T5*$AC5*AG$1</f>
        <v>1.1640847072974593E-2</v>
      </c>
      <c r="AH5" s="77">
        <f>U5*$AC5*AH$1</f>
        <v>8.7170108688603934E-2</v>
      </c>
      <c r="AI5" s="77">
        <f>V5*$AC5*AI$1</f>
        <v>2.0899408694910631</v>
      </c>
      <c r="AJ5" s="77">
        <f>W5*$AC5*AJ$1</f>
        <v>0.40500251141933824</v>
      </c>
      <c r="AK5" s="77">
        <f>X5*$AC5*AK$1</f>
        <v>0</v>
      </c>
      <c r="AL5" s="77">
        <f>Y5*$AC5*AL$1</f>
        <v>0</v>
      </c>
      <c r="AM5" s="77">
        <f>Z5*$AC5*AM$1</f>
        <v>0</v>
      </c>
      <c r="AN5" s="77">
        <f>AA5*$AC5*AN$1</f>
        <v>0</v>
      </c>
      <c r="AO5" s="77">
        <f>SUM(AD5:AN5)</f>
        <v>6.9801444977124483</v>
      </c>
      <c r="AP5" s="77">
        <f>AO5*22/7-22</f>
        <v>-6.24030071894488E-2</v>
      </c>
      <c r="AQ5" s="77"/>
      <c r="AR5" s="77">
        <f>AD5</f>
        <v>3.4376262006595186</v>
      </c>
      <c r="AS5" s="77">
        <f>IF(4-AR5&gt;AI5,AI5,4-AR5)</f>
        <v>0.56237379934048137</v>
      </c>
      <c r="AT5" s="77">
        <f>SUM(AR5:AS5)</f>
        <v>4</v>
      </c>
      <c r="AU5" s="77">
        <f>AI5-AS5</f>
        <v>1.5275670701505817</v>
      </c>
      <c r="AV5" s="77">
        <f>AJ5</f>
        <v>0.40500251141933824</v>
      </c>
      <c r="AW5" s="77">
        <f>AH5</f>
        <v>8.7170108688603934E-2</v>
      </c>
      <c r="AX5" s="77">
        <f>AM5</f>
        <v>0</v>
      </c>
      <c r="AY5" s="77">
        <f>AG5</f>
        <v>1.1640847072974593E-2</v>
      </c>
      <c r="AZ5" s="77">
        <f>SUM(AU5:AY5)</f>
        <v>2.0313805373314988</v>
      </c>
      <c r="BA5" s="77">
        <f>AF5</f>
        <v>0.91021026716075271</v>
      </c>
      <c r="BB5" s="77">
        <f>AE5</f>
        <v>3.8553693220197374E-2</v>
      </c>
      <c r="BC5" s="77">
        <f>AK5</f>
        <v>0</v>
      </c>
      <c r="BD5" s="77">
        <f>SUM(BA5:BC5)</f>
        <v>0.94876396038095012</v>
      </c>
      <c r="BE5" s="77">
        <v>0.59931485503535342</v>
      </c>
      <c r="BF5" s="77">
        <f>BB5/(BB5+BA5+AV5+AW5)*100</f>
        <v>2.6755995886450861</v>
      </c>
      <c r="BG5" s="77">
        <f>BE5/(BA5+BB5+AW5+AV5)*100</f>
        <v>41.592035565646697</v>
      </c>
      <c r="BH5" s="77">
        <f>((AV5+AW5)/(AW5+AV5+BA5+BB5))*100</f>
        <v>34.156438719943807</v>
      </c>
      <c r="BI5" s="77">
        <f>SUM(BF5:BH5)</f>
        <v>78.424073874235589</v>
      </c>
      <c r="BJ5" s="77">
        <f>BF5/BI5*100</f>
        <v>3.4117069625020999</v>
      </c>
      <c r="BK5" s="77">
        <f>BG5/BI5*100</f>
        <v>53.034780662307313</v>
      </c>
      <c r="BL5" s="77">
        <f>BH5/BI5*100</f>
        <v>43.553512375190593</v>
      </c>
      <c r="BM5" s="77">
        <f>SUM(BJ5:BL5)</f>
        <v>100</v>
      </c>
      <c r="BN5" s="77">
        <f>BF5/BI5*100</f>
        <v>3.4117069625020999</v>
      </c>
      <c r="BO5" s="77">
        <f>BG5/BI5*100</f>
        <v>53.034780662307313</v>
      </c>
      <c r="BP5" s="77">
        <f>BH5/BI5*100</f>
        <v>43.553512375190593</v>
      </c>
      <c r="BR5" s="77"/>
      <c r="BS5" s="77"/>
      <c r="BT5" s="77"/>
      <c r="BU5" s="77"/>
      <c r="BV5" s="77"/>
      <c r="BW5" s="77"/>
      <c r="BY5" s="79"/>
    </row>
    <row r="6" spans="1:77">
      <c r="A6" s="75" t="s">
        <v>469</v>
      </c>
      <c r="B6" s="75">
        <v>46</v>
      </c>
      <c r="C6" s="80" t="s">
        <v>456</v>
      </c>
      <c r="D6" s="76">
        <v>47.8</v>
      </c>
      <c r="E6" s="76">
        <v>1.0518000000000001</v>
      </c>
      <c r="F6" s="76">
        <v>9.27</v>
      </c>
      <c r="G6" s="76">
        <v>0.48039999999999999</v>
      </c>
      <c r="H6" s="76">
        <v>2.5499999999999998</v>
      </c>
      <c r="I6" s="76">
        <v>29.47</v>
      </c>
      <c r="J6" s="76">
        <v>2.75</v>
      </c>
      <c r="K6" s="76">
        <v>0</v>
      </c>
      <c r="L6" s="76">
        <v>0</v>
      </c>
      <c r="M6" s="76">
        <v>0</v>
      </c>
      <c r="N6" s="76">
        <v>0</v>
      </c>
      <c r="O6" s="76">
        <f>SUM(D6:N6)</f>
        <v>93.372199999999992</v>
      </c>
      <c r="P6" s="75">
        <v>11</v>
      </c>
      <c r="Q6" s="77">
        <f>D6/'[2]at-wt-ox'!A$2*phengite_paragonite_chlorite!D$1</f>
        <v>1.5910978408669152</v>
      </c>
      <c r="R6" s="77">
        <f>E6/'[2]at-wt-ox'!B$2*phengite_paragonite_chlorite!E$1</f>
        <v>1.6970280550135258E-2</v>
      </c>
      <c r="S6" s="77">
        <f>F6/'[2]at-wt-ox'!C$2*phengite_paragonite_chlorite!F$1</f>
        <v>9.8411822158053414E-2</v>
      </c>
      <c r="T6" s="77">
        <f>G6/'[2]at-wt-ox'!D$2*phengite_paragonite_chlorite!G$1</f>
        <v>1.2030180628003477E-2</v>
      </c>
      <c r="U6" s="77">
        <f>H6/'[2]at-wt-ox'!E$2*phengite_paragonite_chlorite!H$1</f>
        <v>3.5493371786805929E-2</v>
      </c>
      <c r="V6" s="77">
        <f>I6/'[2]at-wt-ox'!F$2*phengite_paragonite_chlorite!I$1</f>
        <v>0.86709454184532953</v>
      </c>
      <c r="W6" s="77">
        <f>J6/'[2]at-wt-ox'!G$2*phengite_paragonite_chlorite!J$1</f>
        <v>6.8230763886821283E-2</v>
      </c>
      <c r="X6" s="77">
        <f>K6/'[2]at-wt-ox'!H$2*phengite_paragonite_chlorite!K$1</f>
        <v>0</v>
      </c>
      <c r="Y6" s="77">
        <f>L6/'[2]at-wt-ox'!I$2*phengite_paragonite_chlorite!L$1</f>
        <v>0</v>
      </c>
      <c r="Z6" s="77">
        <f>M6/'[2]at-wt-ox'!J$2*phengite_paragonite_chlorite!M$1</f>
        <v>0</v>
      </c>
      <c r="AA6" s="77">
        <f>N6/'[2]at-wt-ox'!K$2*phengite_paragonite_chlorite!N$1</f>
        <v>0</v>
      </c>
      <c r="AB6" s="77">
        <f>SUM(Q6:AA6)</f>
        <v>2.689328801722064</v>
      </c>
      <c r="AC6" s="77">
        <f>P6/AB6</f>
        <v>4.0902399115185712</v>
      </c>
      <c r="AD6" s="77">
        <f>Q6*$AC6*AD$1</f>
        <v>3.2539859459224405</v>
      </c>
      <c r="AE6" s="77">
        <f>R6*$AC6*AE$1</f>
        <v>0.13882503763166112</v>
      </c>
      <c r="AF6" s="77">
        <f>S6*$AC6*AF$1</f>
        <v>0.80505592551227556</v>
      </c>
      <c r="AG6" s="77">
        <f>T6*$AC6*AG$1</f>
        <v>2.4603162473718687E-2</v>
      </c>
      <c r="AH6" s="77">
        <f>U6*$AC6*AH$1</f>
        <v>0.14517640587676084</v>
      </c>
      <c r="AI6" s="77">
        <f>V6*$AC6*AI$1</f>
        <v>2.3644164680771178</v>
      </c>
      <c r="AJ6" s="77">
        <f>W6*$AC6*AJ$1</f>
        <v>0.27908019364327641</v>
      </c>
      <c r="AK6" s="77">
        <f>X6*$AC6*AK$1</f>
        <v>0</v>
      </c>
      <c r="AL6" s="77">
        <f>Y6*$AC6*AL$1</f>
        <v>0</v>
      </c>
      <c r="AM6" s="77">
        <f>Z6*$AC6*AM$1</f>
        <v>0</v>
      </c>
      <c r="AN6" s="77">
        <f>AA6*$AC6*AN$1</f>
        <v>0</v>
      </c>
      <c r="AO6" s="77">
        <f>SUM(AD6:AN6)</f>
        <v>7.0111431391372507</v>
      </c>
      <c r="AP6" s="77">
        <f>AO6*22/7-22</f>
        <v>3.5021294431356154E-2</v>
      </c>
      <c r="AQ6" s="77"/>
      <c r="AR6" s="77">
        <f>AD6</f>
        <v>3.2539859459224405</v>
      </c>
      <c r="AS6" s="77">
        <f>IF(4-AR6&gt;AI6,AI6,4-AR6)</f>
        <v>0.7460140540775595</v>
      </c>
      <c r="AT6" s="77">
        <f>SUM(AR6:AS6)</f>
        <v>4</v>
      </c>
      <c r="AU6" s="77">
        <f>AI6-AS6</f>
        <v>1.6184024139995583</v>
      </c>
      <c r="AV6" s="77">
        <f>AJ6</f>
        <v>0.27908019364327641</v>
      </c>
      <c r="AW6" s="77">
        <f>AH6</f>
        <v>0.14517640587676084</v>
      </c>
      <c r="AX6" s="77">
        <f>AM6</f>
        <v>0</v>
      </c>
      <c r="AY6" s="77">
        <f>AG6</f>
        <v>2.4603162473718687E-2</v>
      </c>
      <c r="AZ6" s="77">
        <f>SUM(AU6:AY6)</f>
        <v>2.0672621759933145</v>
      </c>
      <c r="BA6" s="77">
        <f>AF6</f>
        <v>0.80505592551227556</v>
      </c>
      <c r="BB6" s="77">
        <f>AE6</f>
        <v>0.13882503763166112</v>
      </c>
      <c r="BC6" s="77">
        <f>AK6</f>
        <v>0</v>
      </c>
      <c r="BD6" s="77">
        <f>SUM(BA6:BC6)</f>
        <v>0.94388096314393666</v>
      </c>
      <c r="BE6" s="77">
        <v>0.55540976513915963</v>
      </c>
      <c r="BF6" s="77">
        <f>BB6/(BB6+BA6+AV6+AW6)*100</f>
        <v>10.147008708784185</v>
      </c>
      <c r="BG6" s="77">
        <f>BE6/(BA6+BB6+AW6+AV6)*100</f>
        <v>40.596046793546954</v>
      </c>
      <c r="BH6" s="77">
        <f>((AV6+AW6)/(AW6+AV6+BA6+BB6))*100</f>
        <v>31.009791054486108</v>
      </c>
      <c r="BI6" s="77">
        <f>SUM(BF6:BH6)</f>
        <v>81.752846556817246</v>
      </c>
      <c r="BJ6" s="77">
        <f>BF6/BI6*100</f>
        <v>12.411810886281661</v>
      </c>
      <c r="BK6" s="77">
        <f>BG6/BI6*100</f>
        <v>49.65704376462682</v>
      </c>
      <c r="BL6" s="77">
        <f>BH6/BI6*100</f>
        <v>37.931145349091516</v>
      </c>
      <c r="BM6" s="77">
        <f>SUM(BJ6:BL6)</f>
        <v>100</v>
      </c>
      <c r="BN6" s="77">
        <f>BF6/BI6*100</f>
        <v>12.411810886281661</v>
      </c>
      <c r="BO6" s="77">
        <f>BG6/BI6*100</f>
        <v>49.65704376462682</v>
      </c>
      <c r="BP6" s="77">
        <f>BH6/BI6*100</f>
        <v>37.931145349091516</v>
      </c>
      <c r="BR6" s="77"/>
      <c r="BS6" s="77"/>
      <c r="BT6" s="77"/>
      <c r="BU6" s="77"/>
      <c r="BV6" s="77"/>
      <c r="BW6" s="77"/>
      <c r="BY6" s="79"/>
    </row>
    <row r="7" spans="1:77">
      <c r="A7" s="75" t="s">
        <v>469</v>
      </c>
      <c r="B7" s="75">
        <v>47</v>
      </c>
      <c r="C7" s="80" t="s">
        <v>455</v>
      </c>
      <c r="D7" s="76">
        <v>48.03</v>
      </c>
      <c r="E7" s="76">
        <v>0.73029999999999995</v>
      </c>
      <c r="F7" s="76">
        <v>9.67</v>
      </c>
      <c r="G7" s="76">
        <v>0.4753</v>
      </c>
      <c r="H7" s="76">
        <v>2.19</v>
      </c>
      <c r="I7" s="76">
        <v>29.3</v>
      </c>
      <c r="J7" s="76">
        <v>2.8</v>
      </c>
      <c r="K7" s="76">
        <v>0</v>
      </c>
      <c r="L7" s="76">
        <v>0</v>
      </c>
      <c r="M7" s="76">
        <v>0</v>
      </c>
      <c r="N7" s="76">
        <v>0</v>
      </c>
      <c r="O7" s="76">
        <f>SUM(D7:N7)</f>
        <v>93.195599999999999</v>
      </c>
      <c r="P7" s="75">
        <v>11</v>
      </c>
      <c r="Q7" s="77">
        <f>D7/'[2]at-wt-ox'!A$2*phengite_paragonite_chlorite!D$1</f>
        <v>1.5987537509798733</v>
      </c>
      <c r="R7" s="77">
        <f>E7/'[2]at-wt-ox'!B$2*phengite_paragonite_chlorite!E$1</f>
        <v>1.1783034688879802E-2</v>
      </c>
      <c r="S7" s="77">
        <f>F7/'[2]at-wt-ox'!C$2*phengite_paragonite_chlorite!F$1</f>
        <v>0.1026582869760924</v>
      </c>
      <c r="T7" s="77">
        <f>G7/'[2]at-wt-ox'!D$2*phengite_paragonite_chlorite!G$1</f>
        <v>1.1902466387364806E-2</v>
      </c>
      <c r="U7" s="77">
        <f>H7/'[2]at-wt-ox'!E$2*phengite_paragonite_chlorite!H$1</f>
        <v>3.0482542828668625E-2</v>
      </c>
      <c r="V7" s="77">
        <f>I7/'[2]at-wt-ox'!F$2*phengite_paragonite_chlorite!I$1</f>
        <v>0.86209263916077883</v>
      </c>
      <c r="W7" s="77">
        <f>J7/'[2]at-wt-ox'!G$2*phengite_paragonite_chlorite!J$1</f>
        <v>6.9471323230218041E-2</v>
      </c>
      <c r="X7" s="77">
        <f>K7/'[2]at-wt-ox'!H$2*phengite_paragonite_chlorite!K$1</f>
        <v>0</v>
      </c>
      <c r="Y7" s="77">
        <f>L7/'[2]at-wt-ox'!I$2*phengite_paragonite_chlorite!L$1</f>
        <v>0</v>
      </c>
      <c r="Z7" s="77">
        <f>M7/'[2]at-wt-ox'!J$2*phengite_paragonite_chlorite!M$1</f>
        <v>0</v>
      </c>
      <c r="AA7" s="77">
        <f>N7/'[2]at-wt-ox'!K$2*phengite_paragonite_chlorite!N$1</f>
        <v>0</v>
      </c>
      <c r="AB7" s="77">
        <f>SUM(Q7:AA7)</f>
        <v>2.6871440442518759</v>
      </c>
      <c r="AC7" s="77">
        <f>P7/AB7</f>
        <v>4.0935654430324719</v>
      </c>
      <c r="AD7" s="77">
        <f>Q7*$AC7*AD$1</f>
        <v>3.2723015534648758</v>
      </c>
      <c r="AE7" s="77">
        <f>R7*$AC7*AE$1</f>
        <v>9.6469247232902455E-2</v>
      </c>
      <c r="AF7" s="77">
        <f>S7*$AC7*AF$1</f>
        <v>0.84047683201248469</v>
      </c>
      <c r="AG7" s="77">
        <f>T7*$AC7*AG$1</f>
        <v>2.4361762545086058E-2</v>
      </c>
      <c r="AH7" s="77">
        <f>U7*$AC7*AH$1</f>
        <v>0.12478228393919517</v>
      </c>
      <c r="AI7" s="77">
        <f>V7*$AC7*AI$1</f>
        <v>2.3526884242408177</v>
      </c>
      <c r="AJ7" s="77">
        <f>W7*$AC7*AJ$1</f>
        <v>0.28438540805695955</v>
      </c>
      <c r="AK7" s="77">
        <f>X7*$AC7*AK$1</f>
        <v>0</v>
      </c>
      <c r="AL7" s="77">
        <f>Y7*$AC7*AL$1</f>
        <v>0</v>
      </c>
      <c r="AM7" s="77">
        <f>Z7*$AC7*AM$1</f>
        <v>0</v>
      </c>
      <c r="AN7" s="77">
        <f>AA7*$AC7*AN$1</f>
        <v>0</v>
      </c>
      <c r="AO7" s="77">
        <f>SUM(AD7:AN7)</f>
        <v>6.9954655114923217</v>
      </c>
      <c r="AP7" s="77">
        <f>AO7*22/7-22</f>
        <v>-1.4251249595560012E-2</v>
      </c>
      <c r="AQ7" s="77"/>
      <c r="AR7" s="77">
        <f>AD7</f>
        <v>3.2723015534648758</v>
      </c>
      <c r="AS7" s="77">
        <f>IF(4-AR7&gt;AI7,AI7,4-AR7)</f>
        <v>0.72769844653512417</v>
      </c>
      <c r="AT7" s="77">
        <f>SUM(AR7:AS7)</f>
        <v>4</v>
      </c>
      <c r="AU7" s="77">
        <f>AI7-AS7</f>
        <v>1.6249899777056935</v>
      </c>
      <c r="AV7" s="77">
        <f>AJ7</f>
        <v>0.28438540805695955</v>
      </c>
      <c r="AW7" s="77">
        <f>AH7</f>
        <v>0.12478228393919517</v>
      </c>
      <c r="AX7" s="77">
        <f>AM7</f>
        <v>0</v>
      </c>
      <c r="AY7" s="77">
        <f>AG7</f>
        <v>2.4361762545086058E-2</v>
      </c>
      <c r="AZ7" s="77">
        <f>SUM(AU7:AY7)</f>
        <v>2.0585194322469342</v>
      </c>
      <c r="BA7" s="77">
        <f>AF7</f>
        <v>0.84047683201248469</v>
      </c>
      <c r="BB7" s="77">
        <f>AE7</f>
        <v>9.6469247232902455E-2</v>
      </c>
      <c r="BC7" s="77">
        <f>AK7</f>
        <v>0</v>
      </c>
      <c r="BD7" s="77">
        <f>SUM(BA7:BC7)</f>
        <v>0.9369460792453872</v>
      </c>
      <c r="BE7" s="77">
        <v>0.58500365219826467</v>
      </c>
      <c r="BF7" s="77">
        <f>BB7/(BB7+BA7+AV7+AW7)*100</f>
        <v>7.1665002835479026</v>
      </c>
      <c r="BG7" s="77">
        <f>BE7/(BA7+BB7+AW7+AV7)*100</f>
        <v>43.458707926203481</v>
      </c>
      <c r="BH7" s="77">
        <f>((AV7+AW7)/(AW7+AV7+BA7+BB7))*100</f>
        <v>30.396219156035599</v>
      </c>
      <c r="BI7" s="77">
        <f>SUM(BF7:BH7)</f>
        <v>81.021427365786991</v>
      </c>
      <c r="BJ7" s="77">
        <f>BF7/BI7*100</f>
        <v>8.8451913482014373</v>
      </c>
      <c r="BK7" s="77">
        <f>BG7/BI7*100</f>
        <v>53.638536544167124</v>
      </c>
      <c r="BL7" s="77">
        <f>BH7/BI7*100</f>
        <v>37.51627210763143</v>
      </c>
      <c r="BM7" s="77">
        <f>SUM(BJ7:BL7)</f>
        <v>100</v>
      </c>
      <c r="BN7" s="77">
        <f>BF7/BI7*100</f>
        <v>8.8451913482014373</v>
      </c>
      <c r="BO7" s="77">
        <f>BG7/BI7*100</f>
        <v>53.638536544167124</v>
      </c>
      <c r="BP7" s="77">
        <f>BH7/BI7*100</f>
        <v>37.51627210763143</v>
      </c>
      <c r="BQ7" s="77"/>
      <c r="BR7" s="77"/>
      <c r="BS7" s="77"/>
      <c r="BT7" s="77"/>
      <c r="BU7" s="77"/>
      <c r="BV7" s="77"/>
      <c r="BW7" s="77"/>
      <c r="BY7" s="79"/>
    </row>
    <row r="8" spans="1:77">
      <c r="A8" s="75" t="s">
        <v>469</v>
      </c>
      <c r="B8" s="75">
        <v>69</v>
      </c>
      <c r="C8" s="80" t="s">
        <v>454</v>
      </c>
      <c r="D8" s="76">
        <v>50.2</v>
      </c>
      <c r="E8" s="76">
        <v>8.5300000000000001E-2</v>
      </c>
      <c r="F8" s="76">
        <v>10.72</v>
      </c>
      <c r="G8" s="76">
        <v>6.7500000000000004E-2</v>
      </c>
      <c r="H8" s="76">
        <v>4.54</v>
      </c>
      <c r="I8" s="76">
        <v>23.59</v>
      </c>
      <c r="J8" s="76">
        <v>4.4800000000000004</v>
      </c>
      <c r="K8" s="76">
        <v>5.9299999999999999E-2</v>
      </c>
      <c r="L8" s="76">
        <v>0</v>
      </c>
      <c r="M8" s="76">
        <v>0</v>
      </c>
      <c r="N8" s="76">
        <v>0</v>
      </c>
      <c r="O8" s="76">
        <f>SUM(D8:N8)</f>
        <v>93.742100000000008</v>
      </c>
      <c r="P8" s="75">
        <v>11</v>
      </c>
      <c r="Q8" s="77">
        <f>D8/'[2]at-wt-ox'!A$2*phengite_paragonite_chlorite!D$1</f>
        <v>1.6709855985673463</v>
      </c>
      <c r="R8" s="77">
        <f>E8/'[2]at-wt-ox'!B$2*phengite_paragonite_chlorite!E$1</f>
        <v>1.3762739407934372E-3</v>
      </c>
      <c r="S8" s="77">
        <f>F8/'[2]at-wt-ox'!C$2*phengite_paragonite_chlorite!F$1</f>
        <v>0.11380525712344475</v>
      </c>
      <c r="T8" s="77">
        <f>G8/'[2]at-wt-ox'!D$2*phengite_paragonite_chlorite!G$1</f>
        <v>1.6903355378647684E-3</v>
      </c>
      <c r="U8" s="77">
        <f>H8/'[2]at-wt-ox'!E$2*phengite_paragonite_chlorite!H$1</f>
        <v>6.319212074984272E-2</v>
      </c>
      <c r="V8" s="77">
        <f>I8/'[2]at-wt-ox'!F$2*phengite_paragonite_chlorite!I$1</f>
        <v>0.69408755487381479</v>
      </c>
      <c r="W8" s="77">
        <f>J8/'[2]at-wt-ox'!G$2*phengite_paragonite_chlorite!J$1</f>
        <v>0.11115411716834887</v>
      </c>
      <c r="X8" s="78">
        <f>K8/'[2]at-wt-ox'!H$2*phengite_paragonite_chlorite!K$1</f>
        <v>1.0574670009665212E-3</v>
      </c>
      <c r="Y8" s="78">
        <f>L8/'[2]at-wt-ox'!I$2*phengite_paragonite_chlorite!L$1</f>
        <v>0</v>
      </c>
      <c r="Z8" s="78">
        <f>M8/'[2]at-wt-ox'!J$2*phengite_paragonite_chlorite!M$1</f>
        <v>0</v>
      </c>
      <c r="AA8" s="77">
        <f>N8/'[2]at-wt-ox'!K$2*phengite_paragonite_chlorite!N$1</f>
        <v>0</v>
      </c>
      <c r="AB8" s="77">
        <f>SUM(Q8:AA8)</f>
        <v>2.6573487249624219</v>
      </c>
      <c r="AC8" s="77">
        <f>P8/AB8</f>
        <v>4.1394642324016218</v>
      </c>
      <c r="AD8" s="77">
        <f>Q8*$AC8*AD$1</f>
        <v>3.4584925590638722</v>
      </c>
      <c r="AE8" s="77">
        <f>R8*$AC8*AE$1</f>
        <v>1.1394073503801722E-2</v>
      </c>
      <c r="AF8" s="77">
        <f>S8*$AC8*AF$1</f>
        <v>0.9421855826435388</v>
      </c>
      <c r="AG8" s="77">
        <f>T8*$AC8*AG$1</f>
        <v>3.4985417498742829E-3</v>
      </c>
      <c r="AH8" s="77">
        <f>U8*$AC8*AH$1</f>
        <v>0.26158152361357828</v>
      </c>
      <c r="AI8" s="77">
        <f>V8*$AC8*AI$1</f>
        <v>1.9154337383701696</v>
      </c>
      <c r="AJ8" s="77">
        <f>W8*$AC8*AJ$1</f>
        <v>0.46011849230255919</v>
      </c>
      <c r="AK8" s="78">
        <f>X8*$AC8*AK$1</f>
        <v>4.3773468274459259E-3</v>
      </c>
      <c r="AL8" s="77">
        <f>Y8*$AC8*AL$1</f>
        <v>0</v>
      </c>
      <c r="AM8" s="77">
        <f>Z8*$AC8*AM$1</f>
        <v>0</v>
      </c>
      <c r="AN8" s="77">
        <f>AA8*$AC8*AN$1</f>
        <v>0</v>
      </c>
      <c r="AO8" s="77">
        <f>SUM(AD8:AN8)</f>
        <v>7.0570818580748389</v>
      </c>
      <c r="AP8" s="77">
        <f>AO8*22/7-22</f>
        <v>0.17940012537806638</v>
      </c>
      <c r="AQ8" s="77">
        <f>AH8-AP8</f>
        <v>8.2181398235511904E-2</v>
      </c>
      <c r="AR8" s="77">
        <f>AD8</f>
        <v>3.4584925590638722</v>
      </c>
      <c r="AS8" s="77">
        <f>IF(4-AR8&gt;AI8,AI8,4-AR8)</f>
        <v>0.54150744093612779</v>
      </c>
      <c r="AT8" s="77">
        <f>SUM(AR8:AS8)</f>
        <v>4</v>
      </c>
      <c r="AU8" s="77">
        <f>AI8-AS8</f>
        <v>1.3739262974340418</v>
      </c>
      <c r="AV8" s="77">
        <f>AJ8</f>
        <v>0.46011849230255919</v>
      </c>
      <c r="AW8" s="77">
        <f>AH8</f>
        <v>0.26158152361357828</v>
      </c>
      <c r="AX8" s="77">
        <f>AM8</f>
        <v>0</v>
      </c>
      <c r="AY8" s="77">
        <f>AG8</f>
        <v>3.4985417498742829E-3</v>
      </c>
      <c r="AZ8" s="77">
        <f>SUM(AU8:AY8)</f>
        <v>2.0991248551000536</v>
      </c>
      <c r="BA8" s="77">
        <f>AF8</f>
        <v>0.9421855826435388</v>
      </c>
      <c r="BB8" s="77">
        <f>AE8</f>
        <v>1.1394073503801722E-2</v>
      </c>
      <c r="BC8" s="78">
        <f>AK8</f>
        <v>4.3773468274459259E-3</v>
      </c>
      <c r="BD8" s="77">
        <f>SUM(BA8:BC8)</f>
        <v>0.95795700297478648</v>
      </c>
      <c r="BE8" s="77">
        <v>0.53629792022580225</v>
      </c>
      <c r="BF8" s="77">
        <f>BB8/(BB8+BA8+AV8+AW8)*100</f>
        <v>0.6801296341026688</v>
      </c>
      <c r="BG8" s="77">
        <f>BE8/(BA8+BB8+AW8+AV8)*100</f>
        <v>32.012441216172135</v>
      </c>
      <c r="BH8" s="77">
        <f>((AV8+AW8)/(AW8+AV8+BA8+BB8))*100</f>
        <v>43.079375220210494</v>
      </c>
      <c r="BI8" s="77">
        <f>SUM(BF8:BH8)</f>
        <v>75.771946070485299</v>
      </c>
      <c r="BJ8" s="77">
        <f>BF8/BI8*100</f>
        <v>0.89760085278790669</v>
      </c>
      <c r="BK8" s="77">
        <f>BG8/BI8*100</f>
        <v>42.248408383748277</v>
      </c>
      <c r="BL8" s="77">
        <f>BH8/BI8*100</f>
        <v>56.853990763463813</v>
      </c>
      <c r="BM8" s="77">
        <f>SUM(BJ8:BL8)</f>
        <v>100</v>
      </c>
      <c r="BN8" s="77">
        <f>BF8/BI8*100</f>
        <v>0.89760085278790669</v>
      </c>
      <c r="BO8" s="77">
        <f>BG8/BI8*100</f>
        <v>42.248408383748277</v>
      </c>
      <c r="BP8" s="77">
        <f>BH8/BI8*100</f>
        <v>56.853990763463813</v>
      </c>
      <c r="BR8" s="77"/>
      <c r="BS8" s="77"/>
      <c r="BT8" s="77"/>
      <c r="BU8" s="77"/>
      <c r="BV8" s="77"/>
      <c r="BW8" s="77"/>
      <c r="BY8" s="79"/>
    </row>
    <row r="9" spans="1:77">
      <c r="A9" s="75" t="s">
        <v>469</v>
      </c>
      <c r="B9" s="81">
        <v>26</v>
      </c>
      <c r="C9" s="82" t="s">
        <v>453</v>
      </c>
      <c r="D9" s="76">
        <v>50.52</v>
      </c>
      <c r="E9" s="76">
        <v>0.30299999999999999</v>
      </c>
      <c r="F9" s="76">
        <v>10.64</v>
      </c>
      <c r="G9" s="76">
        <v>0.379</v>
      </c>
      <c r="H9" s="76">
        <v>1.91</v>
      </c>
      <c r="I9" s="76">
        <v>27.04</v>
      </c>
      <c r="J9" s="76">
        <v>3.58</v>
      </c>
      <c r="K9" s="76">
        <v>0</v>
      </c>
      <c r="L9" s="76">
        <v>0</v>
      </c>
      <c r="M9" s="76">
        <v>0</v>
      </c>
      <c r="N9" s="76">
        <v>0</v>
      </c>
      <c r="O9" s="76">
        <f>SUM(D9:N9)</f>
        <v>94.372</v>
      </c>
      <c r="P9" s="75">
        <v>11</v>
      </c>
      <c r="Q9" s="77">
        <f>D9/'[2]at-wt-ox'!A$2*phengite_paragonite_chlorite!D$1</f>
        <v>1.6816372995940705</v>
      </c>
      <c r="R9" s="77">
        <f>E9/'[2]at-wt-ox'!B$2*phengite_paragonite_chlorite!E$1</f>
        <v>4.8887573746824323E-3</v>
      </c>
      <c r="S9" s="77">
        <f>F9/'[2]at-wt-ox'!C$2*phengite_paragonite_chlorite!F$1</f>
        <v>0.11295596415983694</v>
      </c>
      <c r="T9" s="77">
        <f>G9/'[2]at-wt-ox'!D$2*phengite_paragonite_chlorite!G$1</f>
        <v>9.4909210200110703E-3</v>
      </c>
      <c r="U9" s="77">
        <f>H9/'[2]at-wt-ox'!E$2*phengite_paragonite_chlorite!H$1</f>
        <v>2.6585231416784053E-2</v>
      </c>
      <c r="V9" s="77">
        <f>I9/'[2]at-wt-ox'!F$2*phengite_paragonite_chlorite!I$1</f>
        <v>0.79559675641322403</v>
      </c>
      <c r="W9" s="77">
        <f>J9/'[2]at-wt-ox'!G$2*phengite_paragonite_chlorite!J$1</f>
        <v>8.8824048987207346E-2</v>
      </c>
      <c r="X9" s="78">
        <f>K9/'[2]at-wt-ox'!H$2*phengite_paragonite_chlorite!K$1</f>
        <v>0</v>
      </c>
      <c r="Y9" s="78">
        <f>L9/'[2]at-wt-ox'!I$2*phengite_paragonite_chlorite!L$1</f>
        <v>0</v>
      </c>
      <c r="Z9" s="78">
        <f>M9/'[2]at-wt-ox'!J$2*phengite_paragonite_chlorite!M$1</f>
        <v>0</v>
      </c>
      <c r="AA9" s="77">
        <f>N9/'[2]at-wt-ox'!K$2*phengite_paragonite_chlorite!N$1</f>
        <v>0</v>
      </c>
      <c r="AB9" s="77">
        <f>SUM(Q9:AA9)</f>
        <v>2.7199789789658166</v>
      </c>
      <c r="AC9" s="77">
        <f>P9/AB9</f>
        <v>4.0441489015412877</v>
      </c>
      <c r="AD9" s="77">
        <f>Q9*$AC9*AD$1</f>
        <v>3.4003958189721089</v>
      </c>
      <c r="AE9" s="77">
        <f>R9*$AC9*AE$1</f>
        <v>3.9541725533447654E-2</v>
      </c>
      <c r="AF9" s="77">
        <f>S9*$AC9*AF$1</f>
        <v>0.91362147675908323</v>
      </c>
      <c r="AG9" s="77">
        <f>T9*$AC9*AG$1</f>
        <v>1.9191348908846443E-2</v>
      </c>
      <c r="AH9" s="77">
        <f>U9*$AC9*AH$1</f>
        <v>0.10751463443140816</v>
      </c>
      <c r="AI9" s="77">
        <f>V9*$AC9*AI$1</f>
        <v>2.1450078323455672</v>
      </c>
      <c r="AJ9" s="77">
        <f>W9*$AC9*AJ$1</f>
        <v>0.35921768014206412</v>
      </c>
      <c r="AK9" s="77">
        <f>X9*$AC9*AK$1</f>
        <v>0</v>
      </c>
      <c r="AL9" s="77">
        <f>Y9*$AC9*AL$1</f>
        <v>0</v>
      </c>
      <c r="AM9" s="77">
        <f>Z9*$AC9*AM$1</f>
        <v>0</v>
      </c>
      <c r="AN9" s="77">
        <f>AA9*$AC9*AN$1</f>
        <v>0</v>
      </c>
      <c r="AO9" s="77">
        <f>SUM(AD9:AN9)</f>
        <v>6.9844905170925262</v>
      </c>
      <c r="AP9" s="77">
        <f>AO9*22/7-22</f>
        <v>-4.874408913777728E-2</v>
      </c>
      <c r="AQ9" s="77"/>
      <c r="AR9" s="77">
        <f>AD9</f>
        <v>3.4003958189721089</v>
      </c>
      <c r="AS9" s="77">
        <f>IF(4-AR9&gt;AI9,AI9,4-AR9)</f>
        <v>0.59960418102789115</v>
      </c>
      <c r="AT9" s="77">
        <f>SUM(AR9:AS9)</f>
        <v>4</v>
      </c>
      <c r="AU9" s="77">
        <f>AI9-AS9</f>
        <v>1.5454036513176761</v>
      </c>
      <c r="AV9" s="77">
        <f>AJ9</f>
        <v>0.35921768014206412</v>
      </c>
      <c r="AW9" s="77">
        <f>AH9</f>
        <v>0.10751463443140816</v>
      </c>
      <c r="AX9" s="77">
        <f>AM9</f>
        <v>0</v>
      </c>
      <c r="AY9" s="77">
        <f>AG9</f>
        <v>1.9191348908846443E-2</v>
      </c>
      <c r="AZ9" s="77">
        <f>SUM(AU9:AY9)</f>
        <v>2.0313273147999946</v>
      </c>
      <c r="BA9" s="77">
        <f>AF9</f>
        <v>0.91362147675908323</v>
      </c>
      <c r="BB9" s="77">
        <f>AE9</f>
        <v>3.9541725533447654E-2</v>
      </c>
      <c r="BC9" s="77">
        <f>AK9</f>
        <v>0</v>
      </c>
      <c r="BD9" s="77">
        <f>SUM(BA9:BC9)</f>
        <v>0.95316320229253093</v>
      </c>
      <c r="BE9" s="77">
        <v>0.61330595253446374</v>
      </c>
      <c r="BF9" s="77">
        <f>BB9/(BB9+BA9+AV9+AW9)*100</f>
        <v>2.7848334658260097</v>
      </c>
      <c r="BG9" s="77">
        <f>BE9/(BA9+BB9+AW9+AV9)*100</f>
        <v>43.193738218721478</v>
      </c>
      <c r="BH9" s="77">
        <f>((AV9+AW9)/(AW9+AV9+BA9+BB9))*100</f>
        <v>32.870891486695101</v>
      </c>
      <c r="BI9" s="77">
        <f>SUM(BF9:BH9)</f>
        <v>78.84946317124259</v>
      </c>
      <c r="BJ9" s="77">
        <f>BF9/BI9*100</f>
        <v>3.5318356699246038</v>
      </c>
      <c r="BK9" s="77">
        <f>BG9/BI9*100</f>
        <v>54.780002908725933</v>
      </c>
      <c r="BL9" s="77">
        <f>BH9/BI9*100</f>
        <v>41.688161421349456</v>
      </c>
      <c r="BM9" s="77">
        <f>SUM(BJ9:BL9)</f>
        <v>100</v>
      </c>
      <c r="BN9" s="77">
        <f>BF9/BI9*100</f>
        <v>3.5318356699246038</v>
      </c>
      <c r="BO9" s="77">
        <f>BG9/BI9*100</f>
        <v>54.780002908725933</v>
      </c>
      <c r="BP9" s="77">
        <f>BH9/BI9*100</f>
        <v>41.688161421349456</v>
      </c>
      <c r="BR9" s="77"/>
      <c r="BS9" s="77"/>
      <c r="BT9" s="77"/>
      <c r="BU9" s="77"/>
      <c r="BV9" s="77"/>
      <c r="BW9" s="77"/>
      <c r="BY9" s="79"/>
    </row>
    <row r="10" spans="1:77">
      <c r="A10" s="75" t="s">
        <v>469</v>
      </c>
      <c r="B10" s="81">
        <v>63</v>
      </c>
      <c r="C10" s="82" t="s">
        <v>452</v>
      </c>
      <c r="D10" s="76">
        <v>50.41</v>
      </c>
      <c r="E10" s="76">
        <v>0.51959999999999995</v>
      </c>
      <c r="F10" s="76">
        <v>10.45</v>
      </c>
      <c r="G10" s="76">
        <v>0.36220000000000002</v>
      </c>
      <c r="H10" s="76">
        <v>2.02</v>
      </c>
      <c r="I10" s="76">
        <v>27.17</v>
      </c>
      <c r="J10" s="76">
        <v>3.66</v>
      </c>
      <c r="K10" s="76">
        <v>0</v>
      </c>
      <c r="L10" s="76">
        <v>0</v>
      </c>
      <c r="M10" s="76">
        <v>0</v>
      </c>
      <c r="N10" s="76">
        <v>0</v>
      </c>
      <c r="O10" s="76">
        <f>SUM(D10:N10)</f>
        <v>94.591800000000006</v>
      </c>
      <c r="P10" s="75">
        <v>11</v>
      </c>
      <c r="Q10" s="77">
        <f>D10/'[2]at-wt-ox'!A$2*phengite_paragonite_chlorite!D$1</f>
        <v>1.6779757773661339</v>
      </c>
      <c r="R10" s="77">
        <f>E10/'[2]at-wt-ox'!B$2*phengite_paragonite_chlorite!E$1</f>
        <v>8.3834928445049219E-3</v>
      </c>
      <c r="S10" s="77">
        <f>F10/'[2]at-wt-ox'!C$2*phengite_paragonite_chlorite!F$1</f>
        <v>0.11093889337126842</v>
      </c>
      <c r="T10" s="77">
        <f>G10/'[2]at-wt-ox'!D$2*phengite_paragonite_chlorite!G$1</f>
        <v>9.0702152861425051E-3</v>
      </c>
      <c r="U10" s="77">
        <f>H10/'[2]at-wt-ox'!E$2*phengite_paragonite_chlorite!H$1</f>
        <v>2.8116318042881564E-2</v>
      </c>
      <c r="V10" s="77">
        <f>I10/'[2]at-wt-ox'!F$2*phengite_paragonite_chlorite!I$1</f>
        <v>0.7994217408190567</v>
      </c>
      <c r="W10" s="77">
        <f>J10/'[2]at-wt-ox'!G$2*phengite_paragonite_chlorite!J$1</f>
        <v>9.0808943936642156E-2</v>
      </c>
      <c r="X10" s="78">
        <f>K10/'[2]at-wt-ox'!H$2*phengite_paragonite_chlorite!K$1</f>
        <v>0</v>
      </c>
      <c r="Y10" s="78">
        <f>L10/'[2]at-wt-ox'!I$2*phengite_paragonite_chlorite!L$1</f>
        <v>0</v>
      </c>
      <c r="Z10" s="78">
        <f>M10/'[2]at-wt-ox'!J$2*phengite_paragonite_chlorite!M$1</f>
        <v>0</v>
      </c>
      <c r="AA10" s="77">
        <f>N10/'[2]at-wt-ox'!K$2*phengite_paragonite_chlorite!N$1</f>
        <v>0</v>
      </c>
      <c r="AB10" s="77">
        <f>SUM(Q10:AA10)</f>
        <v>2.7247153816666305</v>
      </c>
      <c r="AC10" s="77">
        <f>P10/AB10</f>
        <v>4.0371189130483103</v>
      </c>
      <c r="AD10" s="77">
        <f>Q10*$AC10*AD$1</f>
        <v>3.3870938732208802</v>
      </c>
      <c r="AE10" s="77">
        <f>R10*$AC10*AE$1</f>
        <v>6.7690315039911991E-2</v>
      </c>
      <c r="AF10" s="77">
        <f>S10*$AC10*AF$1</f>
        <v>0.89574700924359507</v>
      </c>
      <c r="AG10" s="77">
        <f>T10*$AC10*AG$1</f>
        <v>1.83087688385529E-2</v>
      </c>
      <c r="AH10" s="77">
        <f>U10*$AC10*AH$1</f>
        <v>0.11350891933619861</v>
      </c>
      <c r="AI10" s="77">
        <f>V10*$AC10*AI$1</f>
        <v>2.151573752908412</v>
      </c>
      <c r="AJ10" s="77">
        <f>W10*$AC10*AJ$1</f>
        <v>0.36660650504056175</v>
      </c>
      <c r="AK10" s="77">
        <f>X10*$AC10*AK$1</f>
        <v>0</v>
      </c>
      <c r="AL10" s="77">
        <f>Y10*$AC10*AL$1</f>
        <v>0</v>
      </c>
      <c r="AM10" s="77">
        <f>Z10*$AC10*AM$1</f>
        <v>0</v>
      </c>
      <c r="AN10" s="77">
        <f>AA10*$AC10*AN$1</f>
        <v>0</v>
      </c>
      <c r="AO10" s="77">
        <f>SUM(AD10:AN10)</f>
        <v>7.0005291436281123</v>
      </c>
      <c r="AP10" s="77">
        <f>AO10*22/7-22</f>
        <v>1.6630228312131123E-3</v>
      </c>
      <c r="AQ10" s="77"/>
      <c r="AR10" s="77">
        <f>AD10</f>
        <v>3.3870938732208802</v>
      </c>
      <c r="AS10" s="77">
        <f>IF(4-AR10&gt;AI10,AI10,4-AR10)</f>
        <v>0.61290612677911982</v>
      </c>
      <c r="AT10" s="77">
        <f>SUM(AR10:AS10)</f>
        <v>4</v>
      </c>
      <c r="AU10" s="77">
        <f>AI10-AS10</f>
        <v>1.5386676261292922</v>
      </c>
      <c r="AV10" s="77">
        <f>AJ10</f>
        <v>0.36660650504056175</v>
      </c>
      <c r="AW10" s="77">
        <f>AH10</f>
        <v>0.11350891933619861</v>
      </c>
      <c r="AX10" s="77">
        <f>AM10</f>
        <v>0</v>
      </c>
      <c r="AY10" s="77">
        <f>AG10</f>
        <v>1.83087688385529E-2</v>
      </c>
      <c r="AZ10" s="77">
        <f>SUM(AU10:AY10)</f>
        <v>2.0370918193446057</v>
      </c>
      <c r="BA10" s="77">
        <f>AF10</f>
        <v>0.89574700924359507</v>
      </c>
      <c r="BB10" s="77">
        <f>AE10</f>
        <v>6.7690315039911991E-2</v>
      </c>
      <c r="BC10" s="77">
        <f>AK10</f>
        <v>0</v>
      </c>
      <c r="BD10" s="77">
        <f>SUM(BA10:BC10)</f>
        <v>0.96343732428350704</v>
      </c>
      <c r="BE10" s="77">
        <v>0.59782789553172377</v>
      </c>
      <c r="BF10" s="77">
        <f>BB10/(BB10+BA10+AV10+AW10)*100</f>
        <v>4.6891473209229124</v>
      </c>
      <c r="BG10" s="77">
        <f>BE10/(BA10+BB10+AW10+AV10)*100</f>
        <v>41.4136508753529</v>
      </c>
      <c r="BH10" s="77">
        <f>((AV10+AW10)/(AW10+AV10+BA10+BB10))*100</f>
        <v>33.25929203642513</v>
      </c>
      <c r="BI10" s="77">
        <f>SUM(BF10:BH10)</f>
        <v>79.36209023270095</v>
      </c>
      <c r="BJ10" s="77">
        <f>BF10/BI10*100</f>
        <v>5.9085481584137529</v>
      </c>
      <c r="BK10" s="77">
        <f>BG10/BI10*100</f>
        <v>52.183165481052953</v>
      </c>
      <c r="BL10" s="77">
        <f>BH10/BI10*100</f>
        <v>41.908286360533282</v>
      </c>
      <c r="BM10" s="77">
        <f>SUM(BJ10:BL10)</f>
        <v>99.999999999999986</v>
      </c>
      <c r="BN10" s="77">
        <f>BF10/BI10*100</f>
        <v>5.9085481584137529</v>
      </c>
      <c r="BO10" s="77">
        <f>BG10/BI10*100</f>
        <v>52.183165481052953</v>
      </c>
      <c r="BP10" s="77">
        <f>BH10/BI10*100</f>
        <v>41.908286360533282</v>
      </c>
      <c r="BR10" s="77"/>
      <c r="BS10" s="77"/>
      <c r="BT10" s="77"/>
      <c r="BU10" s="77"/>
      <c r="BV10" s="77"/>
      <c r="BW10" s="77"/>
      <c r="BY10" s="79"/>
    </row>
    <row r="11" spans="1:77">
      <c r="A11" s="75" t="s">
        <v>469</v>
      </c>
      <c r="B11" s="75">
        <v>77</v>
      </c>
      <c r="C11" s="75" t="s">
        <v>451</v>
      </c>
      <c r="D11" s="76">
        <v>48.35</v>
      </c>
      <c r="E11" s="76">
        <v>1.1253</v>
      </c>
      <c r="F11" s="76">
        <v>9.25</v>
      </c>
      <c r="G11" s="76">
        <v>0.3871</v>
      </c>
      <c r="H11" s="76">
        <v>2.41</v>
      </c>
      <c r="I11" s="76">
        <v>29.46</v>
      </c>
      <c r="J11" s="76">
        <v>2.76</v>
      </c>
      <c r="K11" s="76">
        <v>0</v>
      </c>
      <c r="L11" s="76">
        <v>0</v>
      </c>
      <c r="M11" s="76">
        <v>0</v>
      </c>
      <c r="N11" s="76">
        <v>0</v>
      </c>
      <c r="O11" s="76">
        <f>SUM(D11:N11)</f>
        <v>93.742400000000018</v>
      </c>
      <c r="P11" s="75">
        <v>11</v>
      </c>
      <c r="Q11" s="77">
        <f>D11/'[2]at-wt-ox'!A$2*phengite_paragonite_chlorite!D$1</f>
        <v>1.6094054520065975</v>
      </c>
      <c r="R11" s="77">
        <f>E11/'[2]at-wt-ox'!B$2*phengite_paragonite_chlorite!E$1</f>
        <v>1.815616724003347E-2</v>
      </c>
      <c r="S11" s="77">
        <f>F11/'[2]at-wt-ox'!C$2*phengite_paragonite_chlorite!F$1</f>
        <v>9.8199498917151476E-2</v>
      </c>
      <c r="T11" s="77">
        <f>G11/'[2]at-wt-ox'!D$2*phengite_paragonite_chlorite!G$1</f>
        <v>9.6937612845548419E-3</v>
      </c>
      <c r="U11" s="77">
        <f>H11/'[2]at-wt-ox'!E$2*phengite_paragonite_chlorite!H$1</f>
        <v>3.3544716080863651E-2</v>
      </c>
      <c r="V11" s="77">
        <f>I11/'[2]at-wt-ox'!F$2*phengite_paragonite_chlorite!I$1</f>
        <v>0.86680031227565013</v>
      </c>
      <c r="W11" s="77">
        <f>J11/'[2]at-wt-ox'!G$2*phengite_paragonite_chlorite!J$1</f>
        <v>6.8478875755500629E-2</v>
      </c>
      <c r="X11" s="78">
        <f>K11/'[2]at-wt-ox'!H$2*phengite_paragonite_chlorite!K$1</f>
        <v>0</v>
      </c>
      <c r="Y11" s="78">
        <f>L11/'[2]at-wt-ox'!I$2*phengite_paragonite_chlorite!L$1</f>
        <v>0</v>
      </c>
      <c r="Z11" s="78">
        <f>M11/'[2]at-wt-ox'!J$2*phengite_paragonite_chlorite!M$1</f>
        <v>0</v>
      </c>
      <c r="AA11" s="77">
        <f>N11/'[2]at-wt-ox'!K$2*phengite_paragonite_chlorite!N$1</f>
        <v>0</v>
      </c>
      <c r="AB11" s="77">
        <f>SUM(Q11:AA11)</f>
        <v>2.7042787835603521</v>
      </c>
      <c r="AC11" s="77">
        <f>P11/AB11</f>
        <v>4.0676279630895937</v>
      </c>
      <c r="AD11" s="77">
        <f>Q11*$AC11*AD$1</f>
        <v>3.2732313102654413</v>
      </c>
      <c r="AE11" s="77">
        <f>R11*$AC11*AE$1</f>
        <v>0.1477050671361827</v>
      </c>
      <c r="AF11" s="77">
        <f>S11*$AC11*AF$1</f>
        <v>0.79887805551358326</v>
      </c>
      <c r="AG11" s="77">
        <f>T11*$AC11*AG$1</f>
        <v>1.9715307234285287E-2</v>
      </c>
      <c r="AH11" s="77">
        <f>U11*$AC11*AH$1</f>
        <v>0.13644742514442215</v>
      </c>
      <c r="AI11" s="77">
        <f>V11*$AC11*AI$1</f>
        <v>2.3505474590848174</v>
      </c>
      <c r="AJ11" s="77">
        <f>W11*$AC11*AJ$1</f>
        <v>0.27854658990401238</v>
      </c>
      <c r="AK11" s="77">
        <f>X11*$AC11*AK$1</f>
        <v>0</v>
      </c>
      <c r="AL11" s="77">
        <f>Y11*$AC11*AL$1</f>
        <v>0</v>
      </c>
      <c r="AM11" s="77">
        <f>Z11*$AC11*AM$1</f>
        <v>0</v>
      </c>
      <c r="AN11" s="77">
        <f>AA11*$AC11*AN$1</f>
        <v>0</v>
      </c>
      <c r="AO11" s="77">
        <f>SUM(AD11:AN11)</f>
        <v>7.0050712142827454</v>
      </c>
      <c r="AP11" s="77">
        <f>AO11*22/7-22</f>
        <v>1.5938102031487489E-2</v>
      </c>
      <c r="AQ11" s="77"/>
      <c r="AR11" s="77">
        <f>AD11</f>
        <v>3.2732313102654413</v>
      </c>
      <c r="AS11" s="77">
        <f>IF(4-AR11&gt;AI11,AI11,4-AR11)</f>
        <v>0.72676868973455866</v>
      </c>
      <c r="AT11" s="77">
        <f>SUM(AR11:AS11)</f>
        <v>4</v>
      </c>
      <c r="AU11" s="77">
        <f>AI11-AS11</f>
        <v>1.6237787693502588</v>
      </c>
      <c r="AV11" s="77">
        <f>AJ11</f>
        <v>0.27854658990401238</v>
      </c>
      <c r="AW11" s="77">
        <f>AH11</f>
        <v>0.13644742514442215</v>
      </c>
      <c r="AX11" s="77">
        <f>AM11</f>
        <v>0</v>
      </c>
      <c r="AY11" s="77">
        <f>AG11</f>
        <v>1.9715307234285287E-2</v>
      </c>
      <c r="AZ11" s="77">
        <f>SUM(AU11:AY11)</f>
        <v>2.0584880916329786</v>
      </c>
      <c r="BA11" s="77">
        <f>AF11</f>
        <v>0.79887805551358326</v>
      </c>
      <c r="BB11" s="77">
        <f>AE11</f>
        <v>0.1477050671361827</v>
      </c>
      <c r="BC11" s="77">
        <f>AK11</f>
        <v>0</v>
      </c>
      <c r="BD11" s="77">
        <f>SUM(BA11:BC11)</f>
        <v>0.94658312264976596</v>
      </c>
      <c r="BE11" s="77">
        <v>0.5553886470823195</v>
      </c>
      <c r="BF11" s="77">
        <f>BB11/(BB11+BA11+AV11+AW11)*100</f>
        <v>10.848086608290435</v>
      </c>
      <c r="BG11" s="77">
        <f>BE11/(BA11+BB11+AW11+AV11)*100</f>
        <v>40.790097872914181</v>
      </c>
      <c r="BH11" s="77">
        <f>((AV11+AW11)/(AW11+AV11+BA11+BB11))*100</f>
        <v>30.47892062509203</v>
      </c>
      <c r="BI11" s="77">
        <f>SUM(BF11:BH11)</f>
        <v>82.117105106296648</v>
      </c>
      <c r="BJ11" s="77">
        <f>BF11/BI11*100</f>
        <v>13.210507840294794</v>
      </c>
      <c r="BK11" s="77">
        <f>BG11/BI11*100</f>
        <v>49.673083117230398</v>
      </c>
      <c r="BL11" s="77">
        <f>BH11/BI11*100</f>
        <v>37.116409042474807</v>
      </c>
      <c r="BM11" s="77">
        <f>SUM(BJ11:BL11)</f>
        <v>100</v>
      </c>
      <c r="BN11" s="77">
        <f>BF11/BI11*100</f>
        <v>13.210507840294794</v>
      </c>
      <c r="BO11" s="77">
        <f>BG11/BI11*100</f>
        <v>49.673083117230398</v>
      </c>
      <c r="BP11" s="77">
        <f>BH11/BI11*100</f>
        <v>37.116409042474807</v>
      </c>
      <c r="BR11" s="77"/>
      <c r="BS11" s="77"/>
      <c r="BT11" s="77"/>
      <c r="BU11" s="77"/>
      <c r="BV11" s="77"/>
      <c r="BW11" s="77"/>
      <c r="BY11" s="79"/>
    </row>
    <row r="12" spans="1:77">
      <c r="A12" s="75" t="s">
        <v>469</v>
      </c>
      <c r="B12" s="75">
        <v>31</v>
      </c>
      <c r="C12" s="75" t="s">
        <v>449</v>
      </c>
      <c r="D12" s="76">
        <v>46.57</v>
      </c>
      <c r="E12" s="76">
        <v>1.0061</v>
      </c>
      <c r="F12" s="76">
        <v>9.41</v>
      </c>
      <c r="G12" s="76">
        <v>0.2387</v>
      </c>
      <c r="H12" s="76">
        <v>2.98</v>
      </c>
      <c r="I12" s="76">
        <v>30.96</v>
      </c>
      <c r="J12" s="76">
        <v>2.08</v>
      </c>
      <c r="K12" s="76">
        <v>0</v>
      </c>
      <c r="L12" s="76">
        <v>0</v>
      </c>
      <c r="M12" s="76">
        <v>0</v>
      </c>
      <c r="N12" s="76">
        <v>0</v>
      </c>
      <c r="O12" s="76">
        <f>SUM(D12:N12)</f>
        <v>93.244799999999984</v>
      </c>
      <c r="P12" s="75">
        <v>11</v>
      </c>
      <c r="Q12" s="77">
        <f>D12/'[2]at-wt-ox'!A$2*phengite_paragonite_chlorite!D$1</f>
        <v>1.5501553650454445</v>
      </c>
      <c r="R12" s="77">
        <f>E12/'[2]at-wt-ox'!B$2*phengite_paragonite_chlorite!E$1</f>
        <v>1.6232933315735956E-2</v>
      </c>
      <c r="S12" s="77">
        <f>F12/'[2]at-wt-ox'!C$2*phengite_paragonite_chlorite!F$1</f>
        <v>9.9898084844367074E-2</v>
      </c>
      <c r="T12" s="77">
        <f>G12/'[2]at-wt-ox'!D$2*phengite_paragonite_chlorite!G$1</f>
        <v>5.9775273020491876E-3</v>
      </c>
      <c r="U12" s="77">
        <f>H12/'[2]at-wt-ox'!E$2*phengite_paragonite_chlorite!H$1</f>
        <v>4.1478528597914385E-2</v>
      </c>
      <c r="V12" s="77">
        <f>I12/'[2]at-wt-ox'!F$2*phengite_paragonite_chlorite!I$1</f>
        <v>0.91093474772756711</v>
      </c>
      <c r="W12" s="77">
        <f>J12/'[2]at-wt-ox'!G$2*phengite_paragonite_chlorite!J$1</f>
        <v>5.1607268685304832E-2</v>
      </c>
      <c r="X12" s="78">
        <f>K12/'[2]at-wt-ox'!H$2*phengite_paragonite_chlorite!K$1</f>
        <v>0</v>
      </c>
      <c r="Y12" s="78">
        <f>L12/'[2]at-wt-ox'!I$2*phengite_paragonite_chlorite!L$1</f>
        <v>0</v>
      </c>
      <c r="Z12" s="78">
        <f>M12/'[2]at-wt-ox'!J$2*phengite_paragonite_chlorite!M$1</f>
        <v>0</v>
      </c>
      <c r="AA12" s="77">
        <f>N12/'[2]at-wt-ox'!K$2*phengite_paragonite_chlorite!N$1</f>
        <v>0</v>
      </c>
      <c r="AB12" s="77">
        <f>SUM(Q12:AA12)</f>
        <v>2.6762844555183833</v>
      </c>
      <c r="AC12" s="77">
        <f>P12/AB12</f>
        <v>4.1101759483445317</v>
      </c>
      <c r="AD12" s="77">
        <f>Q12*$AC12*AD$1</f>
        <v>3.1857056488035118</v>
      </c>
      <c r="AE12" s="77">
        <f>R12*$AC12*AE$1</f>
        <v>0.13344042417083715</v>
      </c>
      <c r="AF12" s="77">
        <f>S12*$AC12*AF$1</f>
        <v>0.82119741122599788</v>
      </c>
      <c r="AG12" s="77">
        <f>T12*$AC12*AG$1</f>
        <v>1.2284344473727674E-2</v>
      </c>
      <c r="AH12" s="77">
        <f>U12*$AC12*AH$1</f>
        <v>0.17048405061586855</v>
      </c>
      <c r="AI12" s="77">
        <f>V12*$AC12*AI$1</f>
        <v>2.496068060414093</v>
      </c>
      <c r="AJ12" s="77">
        <f>W12*$AC12*AJ$1</f>
        <v>0.21211495451009385</v>
      </c>
      <c r="AK12" s="77">
        <f>X12*$AC12*AK$1</f>
        <v>0</v>
      </c>
      <c r="AL12" s="77">
        <f>Y12*$AC12*AL$1</f>
        <v>0</v>
      </c>
      <c r="AM12" s="78">
        <f>Z12*$AC12*AM$1</f>
        <v>0</v>
      </c>
      <c r="AN12" s="77">
        <f>AA12*$AC12*AN$1</f>
        <v>0</v>
      </c>
      <c r="AO12" s="77">
        <f>SUM(AD12:AN12)</f>
        <v>7.0312948942141311</v>
      </c>
      <c r="AP12" s="77">
        <f>AO12*22/7-22</f>
        <v>9.8355381815842691E-2</v>
      </c>
      <c r="AQ12" s="77">
        <f>AH12-AP12</f>
        <v>7.2128668800025858E-2</v>
      </c>
      <c r="AR12" s="77">
        <f>AD12</f>
        <v>3.1857056488035118</v>
      </c>
      <c r="AS12" s="77">
        <f>IF(4-AR12&gt;AI12,AI12,4-AR12)</f>
        <v>0.81429435119648819</v>
      </c>
      <c r="AT12" s="77">
        <f>SUM(AR12:AS12)</f>
        <v>4</v>
      </c>
      <c r="AU12" s="77">
        <f>AI12-AS12</f>
        <v>1.6817737092176048</v>
      </c>
      <c r="AV12" s="77">
        <f>AJ12</f>
        <v>0.21211495451009385</v>
      </c>
      <c r="AW12" s="77">
        <f>AH12</f>
        <v>0.17048405061586855</v>
      </c>
      <c r="AX12" s="77">
        <f>AM12</f>
        <v>0</v>
      </c>
      <c r="AY12" s="77">
        <f>AG12</f>
        <v>1.2284344473727674E-2</v>
      </c>
      <c r="AZ12" s="77">
        <f>SUM(AU12:AY12)</f>
        <v>2.0766570588172946</v>
      </c>
      <c r="BA12" s="77">
        <f>AF12</f>
        <v>0.82119741122599788</v>
      </c>
      <c r="BB12" s="77">
        <f>AE12</f>
        <v>0.13344042417083715</v>
      </c>
      <c r="BC12" s="77">
        <f>AK12</f>
        <v>0</v>
      </c>
      <c r="BD12" s="77">
        <f>SUM(BA12:BC12)</f>
        <v>0.954637835396835</v>
      </c>
      <c r="BE12" s="77">
        <v>0.58624328565445794</v>
      </c>
      <c r="BF12" s="77">
        <f>BB12/(BB12+BA12+AV12+AW12)*100</f>
        <v>9.9788175233542145</v>
      </c>
      <c r="BG12" s="77">
        <f>BE12/(BA12+BB12+AW12+AV12)*100</f>
        <v>43.839899402207926</v>
      </c>
      <c r="BH12" s="77">
        <f>((AV12+AW12)/(AW12+AV12+BA12+BB12))*100</f>
        <v>28.61116247563027</v>
      </c>
      <c r="BI12" s="77">
        <f>SUM(BF12:BH12)</f>
        <v>82.429879401192409</v>
      </c>
      <c r="BJ12" s="77">
        <f>BF12/BI12*100</f>
        <v>12.105825697968768</v>
      </c>
      <c r="BK12" s="77">
        <f>BG12/BI12*100</f>
        <v>53.184475969976674</v>
      </c>
      <c r="BL12" s="77">
        <f>BH12/BI12*100</f>
        <v>34.709698332054565</v>
      </c>
      <c r="BM12" s="77">
        <f>SUM(BJ12:BL12)</f>
        <v>100</v>
      </c>
      <c r="BN12" s="77">
        <f>BF12/BI12*100</f>
        <v>12.105825697968768</v>
      </c>
      <c r="BO12" s="77">
        <f>BG12/BI12*100</f>
        <v>53.184475969976674</v>
      </c>
      <c r="BP12" s="77">
        <f>BH12/BI12*100</f>
        <v>34.709698332054565</v>
      </c>
      <c r="BR12" s="77"/>
      <c r="BS12" s="77"/>
      <c r="BT12" s="77"/>
      <c r="BU12" s="77"/>
      <c r="BV12" s="77"/>
      <c r="BW12" s="77"/>
      <c r="BY12" s="79"/>
    </row>
    <row r="13" spans="1:77">
      <c r="A13" s="75" t="s">
        <v>469</v>
      </c>
      <c r="B13" s="75">
        <v>27</v>
      </c>
      <c r="C13" s="75" t="s">
        <v>448</v>
      </c>
      <c r="D13" s="76">
        <v>47.44</v>
      </c>
      <c r="E13" s="76">
        <v>8.7900000000000006E-2</v>
      </c>
      <c r="F13" s="76">
        <v>11.23</v>
      </c>
      <c r="G13" s="76">
        <v>8.8700000000000001E-2</v>
      </c>
      <c r="H13" s="76">
        <v>5.0599999999999996</v>
      </c>
      <c r="I13" s="76">
        <v>28.01</v>
      </c>
      <c r="J13" s="76">
        <v>2.63</v>
      </c>
      <c r="K13" s="76">
        <v>0</v>
      </c>
      <c r="L13" s="76">
        <v>0</v>
      </c>
      <c r="M13" s="76">
        <v>5.3199999999999997E-2</v>
      </c>
      <c r="N13" s="76">
        <v>0</v>
      </c>
      <c r="O13" s="76">
        <f>SUM(D13:N13)</f>
        <v>94.599800000000002</v>
      </c>
      <c r="P13" s="75">
        <v>11</v>
      </c>
      <c r="Q13" s="77">
        <f>D13/'[2]at-wt-ox'!A$2*phengite_paragonite_chlorite!D$1</f>
        <v>1.5791146772118507</v>
      </c>
      <c r="R13" s="77">
        <f>E13/'[2]at-wt-ox'!B$2*phengite_paragonite_chlorite!E$1</f>
        <v>1.4182236740415374E-3</v>
      </c>
      <c r="S13" s="77">
        <f>F13/'[2]at-wt-ox'!C$2*phengite_paragonite_chlorite!F$1</f>
        <v>0.11921949976644444</v>
      </c>
      <c r="T13" s="77">
        <f>G13/'[2]at-wt-ox'!D$2*phengite_paragonite_chlorite!G$1</f>
        <v>2.2212261067941475E-3</v>
      </c>
      <c r="U13" s="77">
        <f>H13/'[2]at-wt-ox'!E$2*phengite_paragonite_chlorite!H$1</f>
        <v>7.0429984800485498E-2</v>
      </c>
      <c r="V13" s="77">
        <f>I13/'[2]at-wt-ox'!F$2*phengite_paragonite_chlorite!I$1</f>
        <v>0.82413702467213035</v>
      </c>
      <c r="W13" s="77">
        <f>J13/'[2]at-wt-ox'!G$2*phengite_paragonite_chlorite!J$1</f>
        <v>6.5253421462669089E-2</v>
      </c>
      <c r="X13" s="78">
        <f>K13/'[2]at-wt-ox'!H$2*phengite_paragonite_chlorite!K$1</f>
        <v>0</v>
      </c>
      <c r="Y13" s="78">
        <f>L13/'[2]at-wt-ox'!I$2*phengite_paragonite_chlorite!L$1</f>
        <v>0</v>
      </c>
      <c r="Z13" s="78">
        <f>M13/'[2]at-wt-ox'!J$2*phengite_paragonite_chlorite!M$1</f>
        <v>7.4995700434467576E-4</v>
      </c>
      <c r="AA13" s="77">
        <f>N13/'[2]at-wt-ox'!K$2*phengite_paragonite_chlorite!N$1</f>
        <v>0</v>
      </c>
      <c r="AB13" s="77">
        <f>SUM(Q13:AA13)</f>
        <v>2.66254401469876</v>
      </c>
      <c r="AC13" s="77">
        <f>P13/AB13</f>
        <v>4.1313871016868573</v>
      </c>
      <c r="AD13" s="77">
        <f>Q13*$AC13*AD$1</f>
        <v>3.2619670047587226</v>
      </c>
      <c r="AE13" s="77">
        <f>R13*$AC13*AE$1</f>
        <v>1.1718461988484306E-2</v>
      </c>
      <c r="AF13" s="77">
        <f>S13*$AC13*AF$1</f>
        <v>0.98508380720929578</v>
      </c>
      <c r="AG13" s="77">
        <f>T13*$AC13*AG$1</f>
        <v>4.588372443769727E-3</v>
      </c>
      <c r="AH13" s="77">
        <f>U13*$AC13*AH$1</f>
        <v>0.29097353077672722</v>
      </c>
      <c r="AI13" s="77">
        <f>V13*$AC13*AI$1</f>
        <v>2.2698860491686816</v>
      </c>
      <c r="AJ13" s="77">
        <f>W13*$AC13*AJ$1</f>
        <v>0.26958714377180742</v>
      </c>
      <c r="AK13" s="77">
        <f>X13*$AC13*AK$1</f>
        <v>0</v>
      </c>
      <c r="AL13" s="77">
        <f>Y13*$AC13*AL$1</f>
        <v>0</v>
      </c>
      <c r="AM13" s="78">
        <f>Z13*$AC13*AM$1</f>
        <v>3.0983626945693078E-3</v>
      </c>
      <c r="AN13" s="77">
        <f>AA13*$AC13*AN$1</f>
        <v>0</v>
      </c>
      <c r="AO13" s="77">
        <f>SUM(AD13:AN13)</f>
        <v>7.0969027328120591</v>
      </c>
      <c r="AP13" s="77">
        <f>AO13*22/7-22</f>
        <v>0.30455144598075634</v>
      </c>
      <c r="AQ13" s="77">
        <f>AH13-AP13</f>
        <v>-1.3577915204029123E-2</v>
      </c>
      <c r="AR13" s="77">
        <f>AD13</f>
        <v>3.2619670047587226</v>
      </c>
      <c r="AS13" s="77">
        <f>IF(4-AR13&gt;AI13,AI13,4-AR13)</f>
        <v>0.73803299524127741</v>
      </c>
      <c r="AT13" s="77">
        <f>SUM(AR13:AS13)</f>
        <v>4</v>
      </c>
      <c r="AU13" s="77">
        <f>AI13-AS13</f>
        <v>1.5318530539274042</v>
      </c>
      <c r="AV13" s="77">
        <f>AJ13</f>
        <v>0.26958714377180742</v>
      </c>
      <c r="AW13" s="77">
        <f>AH13</f>
        <v>0.29097353077672722</v>
      </c>
      <c r="AX13" s="78">
        <f>AM13</f>
        <v>3.0983626945693078E-3</v>
      </c>
      <c r="AY13" s="77">
        <f>AG13</f>
        <v>4.588372443769727E-3</v>
      </c>
      <c r="AZ13" s="77">
        <f>SUM(AU13:AY13)</f>
        <v>2.1001004636142775</v>
      </c>
      <c r="BA13" s="77">
        <f>AF13</f>
        <v>0.98508380720929578</v>
      </c>
      <c r="BB13" s="77">
        <f>AE13</f>
        <v>1.1718461988484306E-2</v>
      </c>
      <c r="BC13" s="77">
        <f>AK13</f>
        <v>0</v>
      </c>
      <c r="BD13" s="77">
        <f>SUM(BA13:BC13)</f>
        <v>0.99680226919778003</v>
      </c>
      <c r="BE13" s="77">
        <v>0.63051055524290534</v>
      </c>
      <c r="BF13" s="77">
        <f>BB13/(BB13+BA13+AV13+AW13)*100</f>
        <v>0.75245542701144275</v>
      </c>
      <c r="BG13" s="77">
        <f>BE13/(BA13+BB13+AW13+AV13)*100</f>
        <v>40.485781286549724</v>
      </c>
      <c r="BH13" s="77">
        <f>((AV13+AW13)/(AW13+AV13+BA13+BB13))*100</f>
        <v>35.994221950605677</v>
      </c>
      <c r="BI13" s="77">
        <f>SUM(BF13:BH13)</f>
        <v>77.232458664166842</v>
      </c>
      <c r="BJ13" s="77">
        <f>BF13/BI13*100</f>
        <v>0.97427356324803327</v>
      </c>
      <c r="BK13" s="77">
        <f>BG13/BI13*100</f>
        <v>52.420681649662036</v>
      </c>
      <c r="BL13" s="77">
        <f>BH13/BI13*100</f>
        <v>46.60504478708993</v>
      </c>
      <c r="BM13" s="77">
        <f>SUM(BJ13:BL13)</f>
        <v>100</v>
      </c>
      <c r="BN13" s="77">
        <f>BF13/BI13*100</f>
        <v>0.97427356324803327</v>
      </c>
      <c r="BO13" s="77">
        <f>BG13/BI13*100</f>
        <v>52.420681649662036</v>
      </c>
      <c r="BP13" s="77">
        <f>BH13/BI13*100</f>
        <v>46.60504478708993</v>
      </c>
      <c r="BR13" s="77"/>
      <c r="BS13" s="77"/>
      <c r="BT13" s="77"/>
      <c r="BU13" s="77"/>
      <c r="BV13" s="77"/>
      <c r="BW13" s="77"/>
      <c r="BY13" s="79"/>
    </row>
    <row r="14" spans="1:77">
      <c r="A14" s="75" t="s">
        <v>469</v>
      </c>
      <c r="B14" s="75">
        <v>21</v>
      </c>
      <c r="C14" s="75" t="s">
        <v>447</v>
      </c>
      <c r="D14" s="76">
        <v>49.83</v>
      </c>
      <c r="E14" s="76">
        <v>1.1067</v>
      </c>
      <c r="F14" s="76">
        <v>9.69</v>
      </c>
      <c r="G14" s="76">
        <v>0.16089999999999999</v>
      </c>
      <c r="H14" s="76">
        <v>1.093</v>
      </c>
      <c r="I14" s="76">
        <v>29.14</v>
      </c>
      <c r="J14" s="76">
        <v>3.48</v>
      </c>
      <c r="K14" s="76">
        <v>0</v>
      </c>
      <c r="L14" s="76">
        <v>0</v>
      </c>
      <c r="M14" s="76">
        <v>5.11E-2</v>
      </c>
      <c r="N14" s="76">
        <v>0</v>
      </c>
      <c r="O14" s="76">
        <f>SUM(D14:N14)</f>
        <v>94.551700000000011</v>
      </c>
      <c r="P14" s="75">
        <v>11</v>
      </c>
      <c r="Q14" s="77">
        <f>D14/'[2]at-wt-ox'!A$2*phengite_paragonite_chlorite!D$1</f>
        <v>1.6586695692551965</v>
      </c>
      <c r="R14" s="77">
        <f>E14/'[2]at-wt-ox'!B$2*phengite_paragonite_chlorite!E$1</f>
        <v>1.7856065302181676E-2</v>
      </c>
      <c r="S14" s="77">
        <f>F14/'[2]at-wt-ox'!C$2*phengite_paragonite_chlorite!F$1</f>
        <v>0.10287061021699435</v>
      </c>
      <c r="T14" s="77">
        <f>G14/'[2]at-wt-ox'!D$2*phengite_paragonite_chlorite!G$1</f>
        <v>4.0292590821102399E-3</v>
      </c>
      <c r="U14" s="77">
        <f>H14/'[2]at-wt-ox'!E$2*phengite_paragonite_chlorite!H$1</f>
        <v>1.5213433475677994E-2</v>
      </c>
      <c r="V14" s="77">
        <f>I14/'[2]at-wt-ox'!F$2*phengite_paragonite_chlorite!I$1</f>
        <v>0.85738496604590764</v>
      </c>
      <c r="W14" s="77">
        <f>J14/'[2]at-wt-ox'!G$2*phengite_paragonite_chlorite!J$1</f>
        <v>8.6342930300413845E-2</v>
      </c>
      <c r="X14" s="78">
        <f>K14/'[2]at-wt-ox'!H$2*phengite_paragonite_chlorite!K$1</f>
        <v>0</v>
      </c>
      <c r="Y14" s="78">
        <f>L14/'[2]at-wt-ox'!I$2*phengite_paragonite_chlorite!L$1</f>
        <v>0</v>
      </c>
      <c r="Z14" s="78">
        <f>M14/'[2]at-wt-ox'!J$2*phengite_paragonite_chlorite!M$1</f>
        <v>7.203534383837017E-4</v>
      </c>
      <c r="AA14" s="77">
        <f>N14/'[2]at-wt-ox'!K$2*phengite_paragonite_chlorite!N$1</f>
        <v>0</v>
      </c>
      <c r="AB14" s="77">
        <f>SUM(Q14:AA14)</f>
        <v>2.7430871871168661</v>
      </c>
      <c r="AC14" s="77">
        <f>P14/AB14</f>
        <v>4.0100803400133991</v>
      </c>
      <c r="AD14" s="77">
        <f>Q14*$AC14*AD$1</f>
        <v>3.3256991151243782</v>
      </c>
      <c r="AE14" s="77">
        <f>R14*$AC14*AE$1</f>
        <v>0.14320851283654831</v>
      </c>
      <c r="AF14" s="77">
        <f>S14*$AC14*AF$1</f>
        <v>0.82503882319270117</v>
      </c>
      <c r="AG14" s="77">
        <f>T14*$AC14*AG$1</f>
        <v>8.0788263149953535E-3</v>
      </c>
      <c r="AH14" s="77">
        <f>U14*$AC14*AH$1</f>
        <v>6.1007090484918036E-2</v>
      </c>
      <c r="AI14" s="77">
        <f>V14*$AC14*AI$1</f>
        <v>2.292121730775833</v>
      </c>
      <c r="AJ14" s="77">
        <f>W14*$AC14*AJ$1</f>
        <v>0.34624208729683675</v>
      </c>
      <c r="AK14" s="77">
        <f>X14*$AC14*AK$1</f>
        <v>0</v>
      </c>
      <c r="AL14" s="77">
        <f>Y14*$AC14*AL$1</f>
        <v>0</v>
      </c>
      <c r="AM14" s="78">
        <f>Z14*$AC14*AM$1</f>
        <v>2.8886751611235358E-3</v>
      </c>
      <c r="AN14" s="77">
        <f>AA14*$AC14*AN$1</f>
        <v>0</v>
      </c>
      <c r="AO14" s="77">
        <f>SUM(AD14:AN14)</f>
        <v>7.004284861187335</v>
      </c>
      <c r="AP14" s="77">
        <f>AO14*22/7-22</f>
        <v>1.3466706588765476E-2</v>
      </c>
      <c r="AQ14" s="77"/>
      <c r="AR14" s="77">
        <f>AD14</f>
        <v>3.3256991151243782</v>
      </c>
      <c r="AS14" s="77">
        <f>IF(4-AR14&gt;AI14,AI14,4-AR14)</f>
        <v>0.67430088487562179</v>
      </c>
      <c r="AT14" s="77">
        <f>SUM(AR14:AS14)</f>
        <v>4</v>
      </c>
      <c r="AU14" s="77">
        <f>AI14-AS14</f>
        <v>1.6178208459002112</v>
      </c>
      <c r="AV14" s="77">
        <f>AJ14</f>
        <v>0.34624208729683675</v>
      </c>
      <c r="AW14" s="77">
        <f>AH14</f>
        <v>6.1007090484918036E-2</v>
      </c>
      <c r="AX14" s="78">
        <f>AM14</f>
        <v>2.8886751611235358E-3</v>
      </c>
      <c r="AY14" s="77">
        <f>AG14</f>
        <v>8.0788263149953535E-3</v>
      </c>
      <c r="AZ14" s="77">
        <f>SUM(AU14:AY14)</f>
        <v>2.0360375251580849</v>
      </c>
      <c r="BA14" s="77">
        <f>AF14</f>
        <v>0.82503882319270117</v>
      </c>
      <c r="BB14" s="77">
        <f>AE14</f>
        <v>0.14320851283654831</v>
      </c>
      <c r="BC14" s="77">
        <f>AK14</f>
        <v>0</v>
      </c>
      <c r="BD14" s="77">
        <f>SUM(BA14:BC14)</f>
        <v>0.96824733602924951</v>
      </c>
      <c r="BE14" s="77">
        <v>0.58076602496340612</v>
      </c>
      <c r="BF14" s="77">
        <f>BB14/(BB14+BA14+AV14+AW14)*100</f>
        <v>10.411405001657855</v>
      </c>
      <c r="BG14" s="77">
        <f>BE14/(BA14+BB14+AW14+AV14)*100</f>
        <v>42.222282581750292</v>
      </c>
      <c r="BH14" s="77">
        <f>((AV14+AW14)/(AW14+AV14+BA14+BB14))*100</f>
        <v>29.607430749018356</v>
      </c>
      <c r="BI14" s="77">
        <f>SUM(BF14:BH14)</f>
        <v>82.24111833242651</v>
      </c>
      <c r="BJ14" s="77">
        <f>BF14/BI14*100</f>
        <v>12.659610195928945</v>
      </c>
      <c r="BK14" s="77">
        <f>BG14/BI14*100</f>
        <v>51.339626014184006</v>
      </c>
      <c r="BL14" s="77">
        <f>BH14/BI14*100</f>
        <v>36.000763789887039</v>
      </c>
      <c r="BM14" s="77">
        <f>SUM(BJ14:BL14)</f>
        <v>100</v>
      </c>
      <c r="BN14" s="77">
        <f>BF14/BI14*100</f>
        <v>12.659610195928945</v>
      </c>
      <c r="BO14" s="77">
        <f>BG14/BI14*100</f>
        <v>51.339626014184006</v>
      </c>
      <c r="BP14" s="77">
        <f>BH14/BI14*100</f>
        <v>36.000763789887039</v>
      </c>
      <c r="BR14" s="77"/>
      <c r="BS14" s="77"/>
      <c r="BT14" s="77"/>
      <c r="BU14" s="77"/>
      <c r="BV14" s="77"/>
      <c r="BW14" s="77"/>
      <c r="BY14" s="79"/>
    </row>
    <row r="15" spans="1:77">
      <c r="A15" s="75" t="s">
        <v>469</v>
      </c>
      <c r="B15" s="75">
        <v>32</v>
      </c>
      <c r="C15" s="75" t="s">
        <v>446</v>
      </c>
      <c r="D15" s="76">
        <v>43.01</v>
      </c>
      <c r="E15" s="76">
        <v>0.2117</v>
      </c>
      <c r="F15" s="76">
        <v>9.6199999999999992</v>
      </c>
      <c r="G15" s="76">
        <v>0</v>
      </c>
      <c r="H15" s="76">
        <v>3.94</v>
      </c>
      <c r="I15" s="76">
        <v>31.12</v>
      </c>
      <c r="J15" s="76">
        <v>1.1216999999999999</v>
      </c>
      <c r="K15" s="76">
        <v>0</v>
      </c>
      <c r="L15" s="76">
        <v>0</v>
      </c>
      <c r="M15" s="76">
        <v>0</v>
      </c>
      <c r="N15" s="76">
        <v>0</v>
      </c>
      <c r="O15" s="76">
        <f>SUM(D15:N15)</f>
        <v>89.023399999999995</v>
      </c>
      <c r="P15" s="75">
        <v>11</v>
      </c>
      <c r="Q15" s="77">
        <f>D15/'[2]at-wt-ox'!A$2*phengite_paragonite_chlorite!D$1</f>
        <v>1.4316551911231385</v>
      </c>
      <c r="R15" s="77">
        <f>E15/'[2]at-wt-ox'!B$2*phengite_paragonite_chlorite!E$1</f>
        <v>3.4156763571626101E-3</v>
      </c>
      <c r="S15" s="77">
        <f>F15/'[2]at-wt-ox'!C$2*phengite_paragonite_chlorite!F$1</f>
        <v>0.10212747887383752</v>
      </c>
      <c r="T15" s="77">
        <f>G15/'[2]at-wt-ox'!D$2*phengite_paragonite_chlorite!G$1</f>
        <v>0</v>
      </c>
      <c r="U15" s="77">
        <f>H15/'[2]at-wt-ox'!E$2*phengite_paragonite_chlorite!H$1</f>
        <v>5.484073915294721E-2</v>
      </c>
      <c r="V15" s="77">
        <f>I15/'[2]at-wt-ox'!F$2*phengite_paragonite_chlorite!I$1</f>
        <v>0.91564242084243819</v>
      </c>
      <c r="W15" s="77">
        <f>J15/'[2]at-wt-ox'!G$2*phengite_paragonite_chlorite!J$1</f>
        <v>2.7830708309762704E-2</v>
      </c>
      <c r="X15" s="78">
        <f>K15/'[2]at-wt-ox'!H$2*phengite_paragonite_chlorite!K$1</f>
        <v>0</v>
      </c>
      <c r="Y15" s="78">
        <f>L15/'[2]at-wt-ox'!I$2*phengite_paragonite_chlorite!L$1</f>
        <v>0</v>
      </c>
      <c r="Z15" s="78">
        <f>M15/'[2]at-wt-ox'!J$2*phengite_paragonite_chlorite!M$1</f>
        <v>0</v>
      </c>
      <c r="AA15" s="77">
        <f>N15/'[2]at-wt-ox'!K$2*phengite_paragonite_chlorite!N$1</f>
        <v>0</v>
      </c>
      <c r="AB15" s="77">
        <f>SUM(Q15:AA15)</f>
        <v>2.535512214659287</v>
      </c>
      <c r="AC15" s="77">
        <f>P15/AB15</f>
        <v>4.3383738940015872</v>
      </c>
      <c r="AD15" s="77">
        <f>Q15*$AC15*AD$1</f>
        <v>3.1055277531902385</v>
      </c>
      <c r="AE15" s="77">
        <f>R15*$AC15*AE$1</f>
        <v>2.9636962276545418E-2</v>
      </c>
      <c r="AF15" s="77">
        <f>S15*$AC15*AF$1</f>
        <v>0.88613437641291071</v>
      </c>
      <c r="AG15" s="77">
        <f>T15*$AC15*AG$1</f>
        <v>0</v>
      </c>
      <c r="AH15" s="77">
        <f>U15*$AC15*AH$1</f>
        <v>0.23791963106889688</v>
      </c>
      <c r="AI15" s="77">
        <f>V15*$AC15*AI$1</f>
        <v>2.6482661165488324</v>
      </c>
      <c r="AJ15" s="77">
        <f>W15*$AC15*AJ$1</f>
        <v>0.12074001838264756</v>
      </c>
      <c r="AK15" s="77">
        <f>X15*$AC15*AK$1</f>
        <v>0</v>
      </c>
      <c r="AL15" s="77">
        <f>Y15*$AC15*AL$1</f>
        <v>0</v>
      </c>
      <c r="AM15" s="77">
        <f>Z15*$AC15*AM$1</f>
        <v>0</v>
      </c>
      <c r="AN15" s="77">
        <f>AA15*$AC15*AN$1</f>
        <v>0</v>
      </c>
      <c r="AO15" s="77">
        <f>SUM(AD15:AN15)</f>
        <v>7.0282248578800717</v>
      </c>
      <c r="AP15" s="77">
        <f>AO15*22/7-22</f>
        <v>8.8706696194513768E-2</v>
      </c>
      <c r="AQ15" s="77"/>
      <c r="AR15" s="77">
        <f>AD15</f>
        <v>3.1055277531902385</v>
      </c>
      <c r="AS15" s="77">
        <f>IF(4-AR15&gt;AI15,AI15,4-AR15)</f>
        <v>0.89447224680976145</v>
      </c>
      <c r="AT15" s="77">
        <f>SUM(AR15:AS15)</f>
        <v>4</v>
      </c>
      <c r="AU15" s="77">
        <f>AI15-AS15</f>
        <v>1.7537938697390709</v>
      </c>
      <c r="AV15" s="77">
        <f>AJ15</f>
        <v>0.12074001838264756</v>
      </c>
      <c r="AW15" s="77">
        <f>AH15</f>
        <v>0.23791963106889688</v>
      </c>
      <c r="AX15" s="77">
        <f>AM15</f>
        <v>0</v>
      </c>
      <c r="AY15" s="77">
        <f>AG15</f>
        <v>0</v>
      </c>
      <c r="AZ15" s="77">
        <f>SUM(AU15:AY15)</f>
        <v>2.1124535191906153</v>
      </c>
      <c r="BA15" s="77">
        <f>AF15</f>
        <v>0.88613437641291071</v>
      </c>
      <c r="BB15" s="77">
        <f>AE15</f>
        <v>2.9636962276545418E-2</v>
      </c>
      <c r="BC15" s="77">
        <f>AK15</f>
        <v>0</v>
      </c>
      <c r="BD15" s="77">
        <f>SUM(BA15:BC15)</f>
        <v>0.91577133868945615</v>
      </c>
      <c r="BE15" s="77">
        <v>0.63675198712024361</v>
      </c>
      <c r="BF15" s="77">
        <f>BB15/(BB15+BA15+AV15+AW15)*100</f>
        <v>2.3255054649743374</v>
      </c>
      <c r="BG15" s="77">
        <f>BE15/(BA15+BB15+AW15+AV15)*100</f>
        <v>49.963630282489227</v>
      </c>
      <c r="BH15" s="77">
        <f>((AV15+AW15)/(AW15+AV15+BA15+BB15))*100</f>
        <v>28.142728228440017</v>
      </c>
      <c r="BI15" s="77">
        <f>SUM(BF15:BH15)</f>
        <v>80.431863975903582</v>
      </c>
      <c r="BJ15" s="77">
        <f>BF15/BI15*100</f>
        <v>2.8912738683651926</v>
      </c>
      <c r="BK15" s="77">
        <f>BG15/BI15*100</f>
        <v>62.119199795565763</v>
      </c>
      <c r="BL15" s="77">
        <f>BH15/BI15*100</f>
        <v>34.989526336069048</v>
      </c>
      <c r="BM15" s="77">
        <f>SUM(BJ15:BL15)</f>
        <v>100</v>
      </c>
      <c r="BN15" s="77">
        <f>BF15/BI15*100</f>
        <v>2.8912738683651926</v>
      </c>
      <c r="BO15" s="77">
        <f>BG15/BI15*100</f>
        <v>62.119199795565763</v>
      </c>
      <c r="BP15" s="77">
        <f>BH15/BI15*100</f>
        <v>34.989526336069048</v>
      </c>
      <c r="BR15" s="77"/>
      <c r="BS15" s="77"/>
      <c r="BT15" s="77"/>
      <c r="BU15" s="77"/>
      <c r="BV15" s="77"/>
      <c r="BW15" s="77"/>
      <c r="BY15" s="79"/>
    </row>
    <row r="16" spans="1:77">
      <c r="A16" s="75" t="s">
        <v>469</v>
      </c>
      <c r="B16" s="75">
        <v>33</v>
      </c>
      <c r="C16" s="75" t="s">
        <v>445</v>
      </c>
      <c r="D16" s="76">
        <v>45.07</v>
      </c>
      <c r="E16" s="76">
        <v>0.22989999999999999</v>
      </c>
      <c r="F16" s="76">
        <v>10.26</v>
      </c>
      <c r="G16" s="76">
        <v>0.27550000000000002</v>
      </c>
      <c r="H16" s="76">
        <v>3.72</v>
      </c>
      <c r="I16" s="76">
        <v>30.38</v>
      </c>
      <c r="J16" s="76">
        <v>1.87</v>
      </c>
      <c r="K16" s="76">
        <v>0</v>
      </c>
      <c r="L16" s="76">
        <v>0</v>
      </c>
      <c r="M16" s="76">
        <v>0</v>
      </c>
      <c r="N16" s="76">
        <v>0</v>
      </c>
      <c r="O16" s="76">
        <f>SUM(D16:N16)</f>
        <v>91.805400000000006</v>
      </c>
      <c r="P16" s="75">
        <v>11</v>
      </c>
      <c r="Q16" s="77">
        <f>D16/'[2]at-wt-ox'!A$2*phengite_paragonite_chlorite!D$1</f>
        <v>1.5002255164826752</v>
      </c>
      <c r="R16" s="77">
        <f>E16/'[2]at-wt-ox'!B$2*phengite_paragonite_chlorite!E$1</f>
        <v>3.7093244898993107E-3</v>
      </c>
      <c r="S16" s="77">
        <f>F16/'[2]at-wt-ox'!C$2*phengite_paragonite_chlorite!F$1</f>
        <v>0.1089218225826999</v>
      </c>
      <c r="T16" s="77">
        <f>G16/'[2]at-wt-ox'!D$2*phengite_paragonite_chlorite!G$1</f>
        <v>6.8990731952850923E-3</v>
      </c>
      <c r="U16" s="77">
        <f>H16/'[2]at-wt-ox'!E$2*phengite_paragonite_chlorite!H$1</f>
        <v>5.1778565900752187E-2</v>
      </c>
      <c r="V16" s="77">
        <f>I16/'[2]at-wt-ox'!F$2*phengite_paragonite_chlorite!I$1</f>
        <v>0.89386943268615904</v>
      </c>
      <c r="W16" s="77">
        <f>J16/'[2]at-wt-ox'!G$2*phengite_paragonite_chlorite!J$1</f>
        <v>4.6396919443038476E-2</v>
      </c>
      <c r="X16" s="78">
        <f>K16/'[2]at-wt-ox'!H$2*phengite_paragonite_chlorite!K$1</f>
        <v>0</v>
      </c>
      <c r="Y16" s="78">
        <f>L16/'[2]at-wt-ox'!I$2*phengite_paragonite_chlorite!L$1</f>
        <v>0</v>
      </c>
      <c r="Z16" s="78">
        <f>M16/'[2]at-wt-ox'!J$2*phengite_paragonite_chlorite!M$1</f>
        <v>0</v>
      </c>
      <c r="AA16" s="77">
        <f>N16/'[2]at-wt-ox'!K$2*phengite_paragonite_chlorite!N$1</f>
        <v>0</v>
      </c>
      <c r="AB16" s="77">
        <f>SUM(Q16:AA16)</f>
        <v>2.6118006547805095</v>
      </c>
      <c r="AC16" s="77">
        <f>P16/AB16</f>
        <v>4.211653741592472</v>
      </c>
      <c r="AD16" s="77">
        <f>Q16*$AC16*AD$1</f>
        <v>3.1592152048633788</v>
      </c>
      <c r="AE16" s="77">
        <f>R16*$AC16*AE$1</f>
        <v>3.1244780733330039E-2</v>
      </c>
      <c r="AF16" s="77">
        <f>S16*$AC16*AF$1</f>
        <v>0.91748200324299889</v>
      </c>
      <c r="AG16" s="77">
        <f>T16*$AC16*AG$1</f>
        <v>1.4528253718221395E-2</v>
      </c>
      <c r="AH16" s="77">
        <f>U16*$AC16*AH$1</f>
        <v>0.21807339081019533</v>
      </c>
      <c r="AI16" s="77">
        <f>V16*$AC16*AI$1</f>
        <v>2.5097790271118678</v>
      </c>
      <c r="AJ16" s="77">
        <f>W16*$AC16*AJ$1</f>
        <v>0.19540775937063751</v>
      </c>
      <c r="AK16" s="77">
        <f>X16*$AC16*AK$1</f>
        <v>0</v>
      </c>
      <c r="AL16" s="77">
        <f>Y16*$AC16*AL$1</f>
        <v>0</v>
      </c>
      <c r="AM16" s="77">
        <f>Z16*$AC16*AM$1</f>
        <v>0</v>
      </c>
      <c r="AN16" s="77">
        <f>AA16*$AC16*AN$1</f>
        <v>0</v>
      </c>
      <c r="AO16" s="77">
        <f>SUM(AD16:AN16)</f>
        <v>7.0457304198506288</v>
      </c>
      <c r="AP16" s="77">
        <f>AO16*22/7-22</f>
        <v>0.14372417667340542</v>
      </c>
      <c r="AQ16" s="77">
        <f>AH16-AP16</f>
        <v>7.434921413678991E-2</v>
      </c>
      <c r="AR16" s="77">
        <f>AD16</f>
        <v>3.1592152048633788</v>
      </c>
      <c r="AS16" s="77">
        <f>IF(4-AR16&gt;AI16,AI16,4-AR16)</f>
        <v>0.84078479513662119</v>
      </c>
      <c r="AT16" s="77">
        <f>SUM(AR16:AS16)</f>
        <v>4</v>
      </c>
      <c r="AU16" s="77">
        <f>AI16-AS16</f>
        <v>1.6689942319752467</v>
      </c>
      <c r="AV16" s="77">
        <f>AJ16</f>
        <v>0.19540775937063751</v>
      </c>
      <c r="AW16" s="77">
        <f>AH16</f>
        <v>0.21807339081019533</v>
      </c>
      <c r="AX16" s="77">
        <f>AM16</f>
        <v>0</v>
      </c>
      <c r="AY16" s="77">
        <f>AG16</f>
        <v>1.4528253718221395E-2</v>
      </c>
      <c r="AZ16" s="77">
        <f>SUM(AU16:AY16)</f>
        <v>2.0970036358743012</v>
      </c>
      <c r="BA16" s="77">
        <f>AF16</f>
        <v>0.91748200324299889</v>
      </c>
      <c r="BB16" s="77">
        <f>AE16</f>
        <v>3.1244780733330039E-2</v>
      </c>
      <c r="BC16" s="77">
        <f>AK16</f>
        <v>0</v>
      </c>
      <c r="BD16" s="77">
        <f>SUM(BA16:BC16)</f>
        <v>0.94872678397632892</v>
      </c>
      <c r="BE16" s="77">
        <v>0.63899183705126261</v>
      </c>
      <c r="BF16" s="77">
        <f>BB16/(BB16+BA16+AV16+AW16)*100</f>
        <v>2.2936865914425986</v>
      </c>
      <c r="BG16" s="77">
        <f>BE16/(BA16+BB16+AW16+AV16)*100</f>
        <v>46.908538779479784</v>
      </c>
      <c r="BH16" s="77">
        <f>((AV16+AW16)/(AW16+AV16+BA16+BB16))*100</f>
        <v>30.353747017092942</v>
      </c>
      <c r="BI16" s="77">
        <f>SUM(BF16:BH16)</f>
        <v>79.555972388015334</v>
      </c>
      <c r="BJ16" s="77">
        <f>BF16/BI16*100</f>
        <v>2.8831104976703545</v>
      </c>
      <c r="BK16" s="77">
        <f>BG16/BI16*100</f>
        <v>58.962938132029286</v>
      </c>
      <c r="BL16" s="77">
        <f>BH16/BI16*100</f>
        <v>38.153951370300348</v>
      </c>
      <c r="BM16" s="77">
        <f>SUM(BJ16:BL16)</f>
        <v>99.999999999999986</v>
      </c>
      <c r="BN16" s="77">
        <f>BF16/BI16*100</f>
        <v>2.8831104976703545</v>
      </c>
      <c r="BO16" s="77">
        <f>BG16/BI16*100</f>
        <v>58.962938132029286</v>
      </c>
      <c r="BP16" s="77">
        <f>BH16/BI16*100</f>
        <v>38.153951370300348</v>
      </c>
      <c r="BR16" s="77"/>
      <c r="BS16" s="77"/>
      <c r="BT16" s="77"/>
      <c r="BU16" s="77"/>
      <c r="BV16" s="77"/>
      <c r="BW16" s="77"/>
      <c r="BY16" s="79"/>
    </row>
    <row r="17" spans="1:127">
      <c r="A17" s="75" t="s">
        <v>469</v>
      </c>
      <c r="B17" s="75">
        <v>11</v>
      </c>
      <c r="C17" s="75" t="s">
        <v>444</v>
      </c>
      <c r="D17" s="76">
        <v>52.49</v>
      </c>
      <c r="E17" s="76">
        <v>0.40600000000000003</v>
      </c>
      <c r="F17" s="76">
        <v>10.43</v>
      </c>
      <c r="G17" s="76">
        <v>0.19020000000000001</v>
      </c>
      <c r="H17" s="76">
        <v>1.5</v>
      </c>
      <c r="I17" s="76">
        <v>25.08</v>
      </c>
      <c r="J17" s="76">
        <v>4.58</v>
      </c>
      <c r="K17" s="76">
        <v>0</v>
      </c>
      <c r="L17" s="76">
        <v>0</v>
      </c>
      <c r="M17" s="76">
        <v>0</v>
      </c>
      <c r="N17" s="76">
        <v>0</v>
      </c>
      <c r="O17" s="76">
        <f>SUM(D17:N17)</f>
        <v>94.676199999999994</v>
      </c>
      <c r="P17" s="75">
        <v>11</v>
      </c>
      <c r="Q17" s="77">
        <f>D17/'[2]at-wt-ox'!A$2*phengite_paragonite_chlorite!D$1</f>
        <v>1.7472118340398408</v>
      </c>
      <c r="R17" s="77">
        <f>E17/'[2]at-wt-ox'!B$2*phengite_paragonite_chlorite!E$1</f>
        <v>6.5506121918187049E-3</v>
      </c>
      <c r="S17" s="77">
        <f>F17/'[2]at-wt-ox'!C$2*phengite_paragonite_chlorite!F$1</f>
        <v>0.11072657013036646</v>
      </c>
      <c r="T17" s="77">
        <f>G17/'[2]at-wt-ox'!D$2*phengite_paragonite_chlorite!G$1</f>
        <v>4.7629899155833917E-3</v>
      </c>
      <c r="U17" s="77">
        <f>H17/'[2]at-wt-ox'!E$2*phengite_paragonite_chlorite!H$1</f>
        <v>2.0878453992238786E-2</v>
      </c>
      <c r="V17" s="77">
        <f>I17/'[2]at-wt-ox'!F$2*phengite_paragonite_chlorite!I$1</f>
        <v>0.73792776075605238</v>
      </c>
      <c r="W17" s="77">
        <f>J17/'[2]at-wt-ox'!G$2*phengite_paragonite_chlorite!J$1</f>
        <v>0.11363523585514236</v>
      </c>
      <c r="X17" s="78">
        <f>K17/'[2]at-wt-ox'!H$2*phengite_paragonite_chlorite!K$1</f>
        <v>0</v>
      </c>
      <c r="Y17" s="78">
        <f>L17/'[2]at-wt-ox'!I$2*phengite_paragonite_chlorite!L$1</f>
        <v>0</v>
      </c>
      <c r="Z17" s="78">
        <f>M17/'[2]at-wt-ox'!J$2*phengite_paragonite_chlorite!M$1</f>
        <v>0</v>
      </c>
      <c r="AA17" s="77">
        <f>N17/'[2]at-wt-ox'!K$2*phengite_paragonite_chlorite!N$1</f>
        <v>0</v>
      </c>
      <c r="AB17" s="77">
        <f>SUM(Q17:AA17)</f>
        <v>2.7416934568810429</v>
      </c>
      <c r="AC17" s="77">
        <f>P17/AB17</f>
        <v>4.0121188502647653</v>
      </c>
      <c r="AD17" s="77">
        <f>Q17*$AC17*AD$1</f>
        <v>3.505010767378459</v>
      </c>
      <c r="AE17" s="77">
        <f>R17*$AC17*AE$1</f>
        <v>5.2563669311140031E-2</v>
      </c>
      <c r="AF17" s="77">
        <f>S17*$AC17*AF$1</f>
        <v>0.88849631849041366</v>
      </c>
      <c r="AG17" s="77">
        <f>T17*$AC17*AG$1</f>
        <v>9.554840811966555E-3</v>
      </c>
      <c r="AH17" s="77">
        <f>U17*$AC17*AH$1</f>
        <v>8.3766838826646872E-2</v>
      </c>
      <c r="AI17" s="77">
        <f>V17*$AC17*AI$1</f>
        <v>1.9737692527086836</v>
      </c>
      <c r="AJ17" s="77">
        <f>W17*$AC17*AJ$1</f>
        <v>0.4559180718286992</v>
      </c>
      <c r="AK17" s="77">
        <f>X17*$AC17*AK$1</f>
        <v>0</v>
      </c>
      <c r="AL17" s="77">
        <f>Y17*$AC17*AL$1</f>
        <v>0</v>
      </c>
      <c r="AM17" s="77">
        <f>Z17*$AC17*AM$1</f>
        <v>0</v>
      </c>
      <c r="AN17" s="77">
        <f>AA17*$AC17*AN$1</f>
        <v>0</v>
      </c>
      <c r="AO17" s="77">
        <f>SUM(AD17:AN17)</f>
        <v>6.969079759356009</v>
      </c>
      <c r="AP17" s="77">
        <f>AO17*22/7-22</f>
        <v>-9.7177899166830173E-2</v>
      </c>
      <c r="AQ17" s="77"/>
      <c r="AR17" s="77">
        <f>AD17</f>
        <v>3.505010767378459</v>
      </c>
      <c r="AS17" s="77">
        <f>IF(4-AR17&gt;AI17,AI17,4-AR17)</f>
        <v>0.49498923262154104</v>
      </c>
      <c r="AT17" s="77">
        <f>SUM(AR17:AS17)</f>
        <v>4</v>
      </c>
      <c r="AU17" s="77">
        <f>AI17-AS17</f>
        <v>1.4787800200871426</v>
      </c>
      <c r="AV17" s="77">
        <f>AJ17</f>
        <v>0.4559180718286992</v>
      </c>
      <c r="AW17" s="77">
        <f>AH17</f>
        <v>8.3766838826646872E-2</v>
      </c>
      <c r="AX17" s="77">
        <f>AM17</f>
        <v>0</v>
      </c>
      <c r="AY17" s="77">
        <f>AG17</f>
        <v>9.554840811966555E-3</v>
      </c>
      <c r="AZ17" s="77">
        <f>SUM(AU17:AY17)</f>
        <v>2.028019771554455</v>
      </c>
      <c r="BA17" s="77">
        <f>AF17</f>
        <v>0.88849631849041366</v>
      </c>
      <c r="BB17" s="77">
        <f>AE17</f>
        <v>5.2563669311140031E-2</v>
      </c>
      <c r="BC17" s="77">
        <f>AK17</f>
        <v>0</v>
      </c>
      <c r="BD17" s="77">
        <f>SUM(BA17:BC17)</f>
        <v>0.94105998780155364</v>
      </c>
      <c r="BE17" s="77">
        <v>0.56466737485413754</v>
      </c>
      <c r="BF17" s="77">
        <f>BB17/(BB17+BA17+AV17+AW17)*100</f>
        <v>3.5498126224116797</v>
      </c>
      <c r="BG17" s="77">
        <f>BE17/(BA17+BB17+AW17+AV17)*100</f>
        <v>38.134007785040048</v>
      </c>
      <c r="BH17" s="77">
        <f>((AV17+AW17)/(AW17+AV17+BA17+BB17))*100</f>
        <v>36.44685260896442</v>
      </c>
      <c r="BI17" s="77">
        <f>SUM(BF17:BH17)</f>
        <v>78.130673016416154</v>
      </c>
      <c r="BJ17" s="77">
        <f>BF17/BI17*100</f>
        <v>4.5434302372716324</v>
      </c>
      <c r="BK17" s="77">
        <f>BG17/BI17*100</f>
        <v>48.807985791991904</v>
      </c>
      <c r="BL17" s="77">
        <f>BH17/BI17*100</f>
        <v>46.648583970736453</v>
      </c>
      <c r="BM17" s="77">
        <f>SUM(BJ17:BL17)</f>
        <v>99.999999999999986</v>
      </c>
      <c r="BN17" s="77">
        <f>BF17/BI17*100</f>
        <v>4.5434302372716324</v>
      </c>
      <c r="BO17" s="77">
        <f>BG17/BI17*100</f>
        <v>48.807985791991904</v>
      </c>
      <c r="BP17" s="77">
        <f>BH17/BI17*100</f>
        <v>46.648583970736453</v>
      </c>
      <c r="BR17" s="77"/>
      <c r="BS17" s="77"/>
      <c r="BT17" s="77"/>
      <c r="BU17" s="77"/>
      <c r="BV17" s="77"/>
      <c r="BW17" s="77"/>
      <c r="BY17" s="79"/>
    </row>
    <row r="18" spans="1:127">
      <c r="A18" s="75" t="s">
        <v>469</v>
      </c>
      <c r="B18" s="75">
        <v>20</v>
      </c>
      <c r="C18" s="75" t="s">
        <v>443</v>
      </c>
      <c r="D18" s="76">
        <v>44.47</v>
      </c>
      <c r="E18" s="76">
        <v>1.66</v>
      </c>
      <c r="F18" s="76">
        <v>8.52</v>
      </c>
      <c r="G18" s="76">
        <v>8.9499999999999996E-2</v>
      </c>
      <c r="H18" s="76">
        <v>1.0954999999999999</v>
      </c>
      <c r="I18" s="76">
        <v>36.65</v>
      </c>
      <c r="J18" s="76">
        <v>0.61890000000000001</v>
      </c>
      <c r="K18" s="76">
        <v>0</v>
      </c>
      <c r="L18" s="76">
        <v>0</v>
      </c>
      <c r="M18" s="76">
        <v>0</v>
      </c>
      <c r="N18" s="76">
        <v>0</v>
      </c>
      <c r="O18" s="76">
        <f>SUM(D18:N18)</f>
        <v>93.103899999999982</v>
      </c>
      <c r="P18" s="75">
        <v>11</v>
      </c>
      <c r="Q18" s="77">
        <f>D18/'[2]at-wt-ox'!A$2*phengite_paragonite_chlorite!D$1</f>
        <v>1.4802535770575675</v>
      </c>
      <c r="R18" s="77">
        <f>E18/'[2]at-wt-ox'!B$2*phengite_paragonite_chlorite!E$1</f>
        <v>2.6783291227633125E-2</v>
      </c>
      <c r="S18" s="77">
        <f>F18/'[2]at-wt-ox'!C$2*phengite_paragonite_chlorite!F$1</f>
        <v>9.0449700624230328E-2</v>
      </c>
      <c r="T18" s="77">
        <f>G18/'[2]at-wt-ox'!D$2*phengite_paragonite_chlorite!G$1</f>
        <v>2.241259713168841E-3</v>
      </c>
      <c r="U18" s="77">
        <f>H18/'[2]at-wt-ox'!E$2*phengite_paragonite_chlorite!H$1</f>
        <v>1.5248230898998391E-2</v>
      </c>
      <c r="V18" s="77">
        <f>I18/'[2]at-wt-ox'!F$2*phengite_paragonite_chlorite!I$1</f>
        <v>1.0783513728751721</v>
      </c>
      <c r="W18" s="77">
        <f>J18/'[2]at-wt-ox'!G$2*phengite_paragonite_chlorite!J$1</f>
        <v>1.535564355256498E-2</v>
      </c>
      <c r="X18" s="78">
        <f>K18/'[2]at-wt-ox'!H$2*phengite_paragonite_chlorite!K$1</f>
        <v>0</v>
      </c>
      <c r="Y18" s="78">
        <f>L18/'[2]at-wt-ox'!I$2*phengite_paragonite_chlorite!L$1</f>
        <v>0</v>
      </c>
      <c r="Z18" s="78">
        <f>M18/'[2]at-wt-ox'!J$2*phengite_paragonite_chlorite!M$1</f>
        <v>0</v>
      </c>
      <c r="AA18" s="77">
        <f>N18/'[2]at-wt-ox'!K$2*phengite_paragonite_chlorite!N$1</f>
        <v>0</v>
      </c>
      <c r="AB18" s="77">
        <f>SUM(Q18:AA18)</f>
        <v>2.7086830759493354</v>
      </c>
      <c r="AC18" s="77">
        <f>P18/AB18</f>
        <v>4.0610140395050589</v>
      </c>
      <c r="AD18" s="77">
        <f>Q18*$AC18*AD$1</f>
        <v>3.0056652792291825</v>
      </c>
      <c r="AE18" s="77">
        <f>R18*$AC18*AE$1</f>
        <v>0.21753464339914161</v>
      </c>
      <c r="AF18" s="77">
        <f>S18*$AC18*AF$1</f>
        <v>0.73463500820805772</v>
      </c>
      <c r="AG18" s="77">
        <f>T18*$AC18*AG$1</f>
        <v>4.5508935806778724E-3</v>
      </c>
      <c r="AH18" s="77">
        <f>U18*$AC18*AH$1</f>
        <v>6.192327975844731E-2</v>
      </c>
      <c r="AI18" s="77">
        <f>V18*$AC18*AI$1</f>
        <v>2.9194667098437521</v>
      </c>
      <c r="AJ18" s="77">
        <f>W18*$AC18*AJ$1</f>
        <v>6.2359484052601721E-2</v>
      </c>
      <c r="AK18" s="77">
        <f>X18*$AC18*AK$1</f>
        <v>0</v>
      </c>
      <c r="AL18" s="77">
        <f>Y18*$AC18*AL$1</f>
        <v>0</v>
      </c>
      <c r="AM18" s="77">
        <f>Z18*$AC18*AM$1</f>
        <v>0</v>
      </c>
      <c r="AN18" s="77">
        <f>AA18*$AC18*AN$1</f>
        <v>0</v>
      </c>
      <c r="AO18" s="77">
        <f>SUM(AD18:AN18)</f>
        <v>7.006135298071861</v>
      </c>
      <c r="AP18" s="77">
        <f>AO18*22/7-22</f>
        <v>1.9282365368706422E-2</v>
      </c>
      <c r="AQ18" s="77"/>
      <c r="AR18" s="77">
        <f>AD18</f>
        <v>3.0056652792291825</v>
      </c>
      <c r="AS18" s="77">
        <f>IF(4-AR18&gt;AI18,AI18,4-AR18)</f>
        <v>0.99433472077081753</v>
      </c>
      <c r="AT18" s="77">
        <f>SUM(AR18:AS18)</f>
        <v>4</v>
      </c>
      <c r="AU18" s="77">
        <f>AI18-AS18</f>
        <v>1.9251319890729346</v>
      </c>
      <c r="AV18" s="77">
        <f>AJ18</f>
        <v>6.2359484052601721E-2</v>
      </c>
      <c r="AW18" s="77">
        <f>AH18</f>
        <v>6.192327975844731E-2</v>
      </c>
      <c r="AX18" s="77">
        <f>AM18</f>
        <v>0</v>
      </c>
      <c r="AY18" s="77">
        <f>AG18</f>
        <v>4.5508935806778724E-3</v>
      </c>
      <c r="AZ18" s="77">
        <f>SUM(AU18:AY18)</f>
        <v>2.0539656464646616</v>
      </c>
      <c r="BA18" s="77">
        <f>AF18</f>
        <v>0.73463500820805772</v>
      </c>
      <c r="BB18" s="77">
        <f>AE18</f>
        <v>0.21753464339914161</v>
      </c>
      <c r="BC18" s="77">
        <f>AK18</f>
        <v>0</v>
      </c>
      <c r="BD18" s="77">
        <f>SUM(BA18:BC18)</f>
        <v>0.95216965160719935</v>
      </c>
      <c r="BE18" s="77">
        <v>0.64981707487008</v>
      </c>
      <c r="BF18" s="77">
        <f>BB18/(BB18+BA18+AV18+AW18)*100</f>
        <v>20.208477428574486</v>
      </c>
      <c r="BG18" s="77">
        <f>BE18/(BA18+BB18+AW18+AV18)*100</f>
        <v>60.366539715329438</v>
      </c>
      <c r="BH18" s="77">
        <f>((AV18+AW18)/(AW18+AV18+BA18+BB18))*100</f>
        <v>11.54558827040764</v>
      </c>
      <c r="BI18" s="77">
        <f>SUM(BF18:BH18)</f>
        <v>92.120605414311555</v>
      </c>
      <c r="BJ18" s="77">
        <f>BF18/BI18*100</f>
        <v>21.936978526885543</v>
      </c>
      <c r="BK18" s="77">
        <f>BG18/BI18*100</f>
        <v>65.52989903163521</v>
      </c>
      <c r="BL18" s="77">
        <f>BH18/BI18*100</f>
        <v>12.533122441479261</v>
      </c>
      <c r="BM18" s="77">
        <f>SUM(BJ18:BL18)</f>
        <v>100.00000000000001</v>
      </c>
      <c r="BN18" s="77">
        <f>BF18/BI18*100</f>
        <v>21.936978526885543</v>
      </c>
      <c r="BO18" s="77">
        <f>BG18/BI18*100</f>
        <v>65.52989903163521</v>
      </c>
      <c r="BP18" s="77">
        <f>BH18/BI18*100</f>
        <v>12.533122441479261</v>
      </c>
      <c r="BR18" s="77"/>
      <c r="BS18" s="77"/>
      <c r="BT18" s="77"/>
      <c r="BU18" s="77"/>
      <c r="BV18" s="77"/>
      <c r="BW18" s="77"/>
      <c r="BY18" s="79"/>
    </row>
    <row r="19" spans="1:127">
      <c r="A19" s="75" t="s">
        <v>469</v>
      </c>
      <c r="B19" s="75">
        <v>12</v>
      </c>
      <c r="C19" s="75" t="s">
        <v>442</v>
      </c>
      <c r="D19" s="76">
        <v>49.98</v>
      </c>
      <c r="E19" s="76">
        <v>0.63219999999999998</v>
      </c>
      <c r="F19" s="76">
        <v>9.7100000000000009</v>
      </c>
      <c r="G19" s="76">
        <v>0.2235</v>
      </c>
      <c r="H19" s="76">
        <v>1.49</v>
      </c>
      <c r="I19" s="76">
        <v>27.71</v>
      </c>
      <c r="J19" s="76">
        <v>3.58</v>
      </c>
      <c r="K19" s="76">
        <v>7.4300000000000005E-2</v>
      </c>
      <c r="L19" s="76">
        <v>0</v>
      </c>
      <c r="M19" s="76">
        <v>0</v>
      </c>
      <c r="N19" s="76">
        <v>0</v>
      </c>
      <c r="O19" s="76">
        <f>SUM(D19:N19)</f>
        <v>93.399999999999991</v>
      </c>
      <c r="P19" s="75">
        <v>11</v>
      </c>
      <c r="Q19" s="77">
        <f>D19/'[2]at-wt-ox'!A$2*phengite_paragonite_chlorite!D$1</f>
        <v>1.6636625541114733</v>
      </c>
      <c r="R19" s="77">
        <f>E19/'[2]at-wt-ox'!B$2*phengite_paragonite_chlorite!E$1</f>
        <v>1.0200238984403412E-2</v>
      </c>
      <c r="S19" s="77">
        <f>F19/'[2]at-wt-ox'!C$2*phengite_paragonite_chlorite!F$1</f>
        <v>0.10308293345789631</v>
      </c>
      <c r="T19" s="77">
        <f>G19/'[2]at-wt-ox'!D$2*phengite_paragonite_chlorite!G$1</f>
        <v>5.5968887809300103E-3</v>
      </c>
      <c r="U19" s="77">
        <f>H19/'[2]at-wt-ox'!E$2*phengite_paragonite_chlorite!H$1</f>
        <v>2.0739264298957193E-2</v>
      </c>
      <c r="V19" s="77">
        <f>I19/'[2]at-wt-ox'!F$2*phengite_paragonite_chlorite!I$1</f>
        <v>0.81531013758174686</v>
      </c>
      <c r="W19" s="77">
        <f>J19/'[2]at-wt-ox'!G$2*phengite_paragonite_chlorite!J$1</f>
        <v>8.8824048987207346E-2</v>
      </c>
      <c r="X19" s="78">
        <f>K19/'[2]at-wt-ox'!H$2*phengite_paragonite_chlorite!K$1</f>
        <v>1.3249544379732299E-3</v>
      </c>
      <c r="Y19" s="78">
        <f>L19/'[2]at-wt-ox'!I$2*phengite_paragonite_chlorite!L$1</f>
        <v>0</v>
      </c>
      <c r="Z19" s="78">
        <f>M19/'[2]at-wt-ox'!J$2*phengite_paragonite_chlorite!M$1</f>
        <v>0</v>
      </c>
      <c r="AA19" s="77">
        <f>N19/'[2]at-wt-ox'!K$2*phengite_paragonite_chlorite!N$1</f>
        <v>0</v>
      </c>
      <c r="AB19" s="77">
        <f>SUM(Q19:AA19)</f>
        <v>2.7087410206405882</v>
      </c>
      <c r="AC19" s="77">
        <f>P19/AB19</f>
        <v>4.0609271673371783</v>
      </c>
      <c r="AD19" s="77">
        <f>Q19*$AC19*AD$1</f>
        <v>3.3780062316364203</v>
      </c>
      <c r="AE19" s="77">
        <f>R19*$AC19*AE$1</f>
        <v>8.2844855210191207E-2</v>
      </c>
      <c r="AF19" s="77">
        <f>S19*$AC19*AF$1</f>
        <v>0.83722456993596339</v>
      </c>
      <c r="AG19" s="77">
        <f>T19*$AC19*AG$1</f>
        <v>1.1364278851521669E-2</v>
      </c>
      <c r="AH19" s="77">
        <f>U19*$AC19*AH$1</f>
        <v>8.4220641822221304E-2</v>
      </c>
      <c r="AI19" s="77">
        <f>V19*$AC19*AI$1</f>
        <v>2.2072767250074188</v>
      </c>
      <c r="AJ19" s="77">
        <f>W19*$AC19*AJ$1</f>
        <v>0.36070799364503869</v>
      </c>
      <c r="AK19" s="78">
        <f>X19*$AC19*AK$1</f>
        <v>5.3805434726494515E-3</v>
      </c>
      <c r="AL19" s="77">
        <f>Y19*$AC19*AL$1</f>
        <v>0</v>
      </c>
      <c r="AM19" s="77">
        <f>Z19*$AC19*AM$1</f>
        <v>0</v>
      </c>
      <c r="AN19" s="77">
        <f>AA19*$AC19*AN$1</f>
        <v>0</v>
      </c>
      <c r="AO19" s="77">
        <f>SUM(AD19:AN19)</f>
        <v>6.9670258395814253</v>
      </c>
      <c r="AP19" s="77">
        <f>AO19*22/7-22</f>
        <v>-0.10363307560123403</v>
      </c>
      <c r="AQ19" s="77"/>
      <c r="AR19" s="77">
        <f>AD19</f>
        <v>3.3780062316364203</v>
      </c>
      <c r="AS19" s="77">
        <f>IF(4-AR19&gt;AI19,AI19,4-AR19)</f>
        <v>0.62199376836357967</v>
      </c>
      <c r="AT19" s="77">
        <f>SUM(AR19:AS19)</f>
        <v>4</v>
      </c>
      <c r="AU19" s="77">
        <f>AI19-AS19</f>
        <v>1.5852829566438391</v>
      </c>
      <c r="AV19" s="77">
        <f>AJ19</f>
        <v>0.36070799364503869</v>
      </c>
      <c r="AW19" s="77">
        <f>AH19</f>
        <v>8.4220641822221304E-2</v>
      </c>
      <c r="AX19" s="77">
        <f>AM19</f>
        <v>0</v>
      </c>
      <c r="AY19" s="77">
        <f>AG19</f>
        <v>1.1364278851521669E-2</v>
      </c>
      <c r="AZ19" s="77">
        <f>SUM(AU19:AY19)</f>
        <v>2.0415758709626211</v>
      </c>
      <c r="BA19" s="77">
        <f>AF19</f>
        <v>0.83722456993596339</v>
      </c>
      <c r="BB19" s="77">
        <f>AE19</f>
        <v>8.2844855210191207E-2</v>
      </c>
      <c r="BC19" s="78">
        <f>AK19</f>
        <v>5.3805434726494515E-3</v>
      </c>
      <c r="BD19" s="77">
        <f>SUM(BA19:BC19)</f>
        <v>0.92544996861880413</v>
      </c>
      <c r="BE19" s="77">
        <v>0.56432661042247356</v>
      </c>
      <c r="BF19" s="77">
        <f>BB19/(BB19+BA19+AV19+AW19)*100</f>
        <v>6.0692287850549524</v>
      </c>
      <c r="BG19" s="77">
        <f>BE19/(BA19+BB19+AW19+AV19)*100</f>
        <v>41.342667561657308</v>
      </c>
      <c r="BH19" s="77">
        <f>((AV19+AW19)/(AW19+AV19+BA19+BB19))*100</f>
        <v>32.595550741465097</v>
      </c>
      <c r="BI19" s="77">
        <f>SUM(BF19:BH19)</f>
        <v>80.007447088177358</v>
      </c>
      <c r="BJ19" s="77">
        <f>BF19/BI19*100</f>
        <v>7.5858298270234368</v>
      </c>
      <c r="BK19" s="77">
        <f>BG19/BI19*100</f>
        <v>51.673524235928895</v>
      </c>
      <c r="BL19" s="77">
        <f>BH19/BI19*100</f>
        <v>40.740645937047674</v>
      </c>
      <c r="BM19" s="77">
        <f>SUM(BJ19:BL19)</f>
        <v>100</v>
      </c>
      <c r="BN19" s="77">
        <f>BF19/BI19*100</f>
        <v>7.5858298270234368</v>
      </c>
      <c r="BO19" s="77">
        <f>BG19/BI19*100</f>
        <v>51.673524235928895</v>
      </c>
      <c r="BP19" s="77">
        <f>BH19/BI19*100</f>
        <v>40.740645937047674</v>
      </c>
      <c r="BR19" s="77"/>
      <c r="BS19" s="77"/>
      <c r="BT19" s="77"/>
      <c r="BU19" s="77"/>
      <c r="BV19" s="77"/>
      <c r="BW19" s="77"/>
      <c r="BY19" s="79"/>
    </row>
    <row r="20" spans="1:127">
      <c r="A20" s="75" t="s">
        <v>469</v>
      </c>
      <c r="B20" s="75">
        <v>21</v>
      </c>
      <c r="C20" s="75" t="s">
        <v>441</v>
      </c>
      <c r="D20" s="76">
        <v>51.58</v>
      </c>
      <c r="E20" s="76">
        <v>0.18740000000000001</v>
      </c>
      <c r="F20" s="76">
        <v>10.55</v>
      </c>
      <c r="G20" s="76">
        <v>0.1135</v>
      </c>
      <c r="H20" s="76">
        <v>1.9</v>
      </c>
      <c r="I20" s="76">
        <v>24.6</v>
      </c>
      <c r="J20" s="76">
        <v>4.53</v>
      </c>
      <c r="K20" s="76">
        <v>0</v>
      </c>
      <c r="L20" s="76">
        <v>0</v>
      </c>
      <c r="M20" s="76">
        <v>0</v>
      </c>
      <c r="N20" s="76">
        <v>0</v>
      </c>
      <c r="O20" s="76">
        <f>SUM(D20:N20)</f>
        <v>93.460900000000009</v>
      </c>
      <c r="P20" s="75">
        <v>11</v>
      </c>
      <c r="Q20" s="77">
        <f>D20/'[2]at-wt-ox'!A$2*phengite_paragonite_chlorite!D$1</f>
        <v>1.7169210592450939</v>
      </c>
      <c r="R20" s="77">
        <f>E20/'[2]at-wt-ox'!B$2*phengite_paragonite_chlorite!E$1</f>
        <v>3.023607696420752E-3</v>
      </c>
      <c r="S20" s="77">
        <f>F20/'[2]at-wt-ox'!C$2*phengite_paragonite_chlorite!F$1</f>
        <v>0.11200050957577817</v>
      </c>
      <c r="T20" s="77">
        <f>G20/'[2]at-wt-ox'!D$2*phengite_paragonite_chlorite!G$1</f>
        <v>2.8422679044096473E-3</v>
      </c>
      <c r="U20" s="77">
        <f>H20/'[2]at-wt-ox'!E$2*phengite_paragonite_chlorite!H$1</f>
        <v>2.6446041723502459E-2</v>
      </c>
      <c r="V20" s="77">
        <f>I20/'[2]at-wt-ox'!F$2*phengite_paragonite_chlorite!I$1</f>
        <v>0.72380474141143891</v>
      </c>
      <c r="W20" s="77">
        <f>J20/'[2]at-wt-ox'!G$2*phengite_paragonite_chlorite!J$1</f>
        <v>0.11239467651174562</v>
      </c>
      <c r="X20" s="77">
        <f>K20/'[2]at-wt-ox'!H$2*phengite_paragonite_chlorite!K$1</f>
        <v>0</v>
      </c>
      <c r="Y20" s="77">
        <f>L20/'[2]at-wt-ox'!I$2*phengite_paragonite_chlorite!L$1</f>
        <v>0</v>
      </c>
      <c r="Z20" s="77">
        <f>M20/'[2]at-wt-ox'!J$2*phengite_paragonite_chlorite!M$1</f>
        <v>0</v>
      </c>
      <c r="AA20" s="77">
        <f>N20/'[2]at-wt-ox'!K$2*phengite_paragonite_chlorite!N$1</f>
        <v>0</v>
      </c>
      <c r="AB20" s="77">
        <f>SUM(Q20:AA20)</f>
        <v>2.6974329040683891</v>
      </c>
      <c r="AC20" s="77">
        <f>P20/AB20</f>
        <v>4.0779512933979962</v>
      </c>
      <c r="AD20" s="77">
        <f>Q20*$AC20*AD$1</f>
        <v>3.5007602271053941</v>
      </c>
      <c r="AE20" s="77">
        <f>R20*$AC20*AE$1</f>
        <v>2.4660249832694284E-2</v>
      </c>
      <c r="AF20" s="77">
        <f>S20*$AC20*AF$1</f>
        <v>0.91346524577155852</v>
      </c>
      <c r="AG20" s="77">
        <f>T20*$AC20*AG$1</f>
        <v>5.7953150384854671E-3</v>
      </c>
      <c r="AH20" s="77">
        <f>U20*$AC20*AH$1</f>
        <v>0.10784567005161423</v>
      </c>
      <c r="AI20" s="77">
        <f>V20*$AC20*AI$1</f>
        <v>1.9677603209375862</v>
      </c>
      <c r="AJ20" s="77">
        <f>W20*$AC20*AJ$1</f>
        <v>0.45834001645212241</v>
      </c>
      <c r="AK20" s="77">
        <f>X20*$AC20*AK$1</f>
        <v>0</v>
      </c>
      <c r="AL20" s="77">
        <f>Y20*$AC20*AL$1</f>
        <v>0</v>
      </c>
      <c r="AM20" s="77">
        <f>Z20*$AC20*AM$1</f>
        <v>0</v>
      </c>
      <c r="AN20" s="77">
        <f>AA20*$AC20*AN$1</f>
        <v>0</v>
      </c>
      <c r="AO20" s="77">
        <f>SUM(AD20:AN20)</f>
        <v>6.9786270451894543</v>
      </c>
      <c r="AP20" s="77">
        <f>AO20*22/7-22</f>
        <v>-6.7172143690289232E-2</v>
      </c>
      <c r="AQ20" s="77"/>
      <c r="AR20" s="77">
        <f>AD20</f>
        <v>3.5007602271053941</v>
      </c>
      <c r="AS20" s="77">
        <f>IF(4-AR20&gt;AI20,AI20,4-AR20)</f>
        <v>0.49923977289460586</v>
      </c>
      <c r="AT20" s="77">
        <f>SUM(AR20:AS20)</f>
        <v>4</v>
      </c>
      <c r="AU20" s="77">
        <f>AI20-AS20</f>
        <v>1.4685205480429804</v>
      </c>
      <c r="AV20" s="77">
        <f>AJ20</f>
        <v>0.45834001645212241</v>
      </c>
      <c r="AW20" s="77">
        <f>AH20</f>
        <v>0.10784567005161423</v>
      </c>
      <c r="AX20" s="77">
        <f>AM20</f>
        <v>0</v>
      </c>
      <c r="AY20" s="77">
        <f>AG20</f>
        <v>5.7953150384854671E-3</v>
      </c>
      <c r="AZ20" s="77">
        <f>SUM(AU20:AY20)</f>
        <v>2.0405015495852026</v>
      </c>
      <c r="BA20" s="77">
        <f>AF20</f>
        <v>0.91346524577155852</v>
      </c>
      <c r="BB20" s="77">
        <f>AE20</f>
        <v>2.4660249832694284E-2</v>
      </c>
      <c r="BC20" s="77">
        <f>AK20</f>
        <v>0</v>
      </c>
      <c r="BD20" s="77">
        <f>SUM(BA20:BC20)</f>
        <v>0.93812549560425285</v>
      </c>
      <c r="BE20" s="77">
        <v>0.56965942060330077</v>
      </c>
      <c r="BF20" s="77">
        <f>BB20/(BB20+BA20+AV20+AW20)*100</f>
        <v>1.6393050936534228</v>
      </c>
      <c r="BG20" s="77">
        <f>BE20/(BA20+BB20+AW20+AV20)*100</f>
        <v>37.868456166432111</v>
      </c>
      <c r="BH20" s="77">
        <f>((AV20+AW20)/(AW20+AV20+BA20+BB20))*100</f>
        <v>37.637537581176616</v>
      </c>
      <c r="BI20" s="77">
        <f>SUM(BF20:BH20)</f>
        <v>77.145298841262147</v>
      </c>
      <c r="BJ20" s="77">
        <f>BF20/BI20*100</f>
        <v>2.1249578629885604</v>
      </c>
      <c r="BK20" s="77">
        <f>BG20/BI20*100</f>
        <v>49.087185784777446</v>
      </c>
      <c r="BL20" s="77">
        <f>BH20/BI20*100</f>
        <v>48.787856352234002</v>
      </c>
      <c r="BM20" s="77">
        <f>SUM(BJ20:BL20)</f>
        <v>100</v>
      </c>
      <c r="BN20" s="77">
        <f>BF20/BI20*100</f>
        <v>2.1249578629885604</v>
      </c>
      <c r="BO20" s="77">
        <f>BG20/BI20*100</f>
        <v>49.087185784777446</v>
      </c>
      <c r="BP20" s="77">
        <f>BH20/BI20*100</f>
        <v>48.787856352234002</v>
      </c>
      <c r="BR20" s="77"/>
      <c r="BS20" s="77"/>
      <c r="BT20" s="77"/>
      <c r="BU20" s="77"/>
      <c r="BV20" s="77"/>
      <c r="BW20" s="77"/>
      <c r="BY20" s="79"/>
    </row>
    <row r="21" spans="1:127">
      <c r="A21" s="75" t="s">
        <v>469</v>
      </c>
      <c r="B21" s="75">
        <v>22</v>
      </c>
      <c r="C21" s="75" t="s">
        <v>440</v>
      </c>
      <c r="D21" s="76">
        <v>52.14</v>
      </c>
      <c r="E21" s="76">
        <v>0.17249999999999999</v>
      </c>
      <c r="F21" s="76">
        <v>10.9</v>
      </c>
      <c r="G21" s="76">
        <v>0.1739</v>
      </c>
      <c r="H21" s="76">
        <v>1.41</v>
      </c>
      <c r="I21" s="76">
        <v>25.05</v>
      </c>
      <c r="J21" s="76">
        <v>4.67</v>
      </c>
      <c r="K21" s="76">
        <v>0</v>
      </c>
      <c r="L21" s="76">
        <v>0</v>
      </c>
      <c r="M21" s="76">
        <v>0</v>
      </c>
      <c r="N21" s="76">
        <v>0</v>
      </c>
      <c r="O21" s="76">
        <f>SUM(D21:N21)</f>
        <v>94.516400000000004</v>
      </c>
      <c r="P21" s="75">
        <v>11</v>
      </c>
      <c r="Q21" s="77">
        <f>D21/'[2]at-wt-ox'!A$2*phengite_paragonite_chlorite!D$1</f>
        <v>1.7355615360418613</v>
      </c>
      <c r="R21" s="77">
        <f>E21/'[2]at-wt-ox'!B$2*phengite_paragonite_chlorite!E$1</f>
        <v>2.7832034558835628E-3</v>
      </c>
      <c r="S21" s="77">
        <f>F21/'[2]at-wt-ox'!C$2*phengite_paragonite_chlorite!F$1</f>
        <v>0.11571616629156228</v>
      </c>
      <c r="T21" s="77">
        <f>G21/'[2]at-wt-ox'!D$2*phengite_paragonite_chlorite!G$1</f>
        <v>4.3548051856990106E-3</v>
      </c>
      <c r="U21" s="77">
        <f>H21/'[2]at-wt-ox'!E$2*phengite_paragonite_chlorite!H$1</f>
        <v>1.9625746752704457E-2</v>
      </c>
      <c r="V21" s="77">
        <f>I21/'[2]at-wt-ox'!F$2*phengite_paragonite_chlorite!I$1</f>
        <v>0.73704507204701408</v>
      </c>
      <c r="W21" s="77">
        <f>J21/'[2]at-wt-ox'!G$2*phengite_paragonite_chlorite!J$1</f>
        <v>0.11586824267325652</v>
      </c>
      <c r="X21" s="77">
        <f>K21/'[2]at-wt-ox'!H$2*phengite_paragonite_chlorite!K$1</f>
        <v>0</v>
      </c>
      <c r="Y21" s="77">
        <f>L21/'[2]at-wt-ox'!I$2*phengite_paragonite_chlorite!L$1</f>
        <v>0</v>
      </c>
      <c r="Z21" s="77">
        <f>M21/'[2]at-wt-ox'!J$2*phengite_paragonite_chlorite!M$1</f>
        <v>0</v>
      </c>
      <c r="AA21" s="77">
        <f>N21/'[2]at-wt-ox'!K$2*phengite_paragonite_chlorite!N$1</f>
        <v>0</v>
      </c>
      <c r="AB21" s="77">
        <f>SUM(Q21:AA21)</f>
        <v>2.7309547724479808</v>
      </c>
      <c r="AC21" s="77">
        <f>P21/AB21</f>
        <v>4.027895339379711</v>
      </c>
      <c r="AD21" s="77">
        <f>Q21*$AC21*AD$1</f>
        <v>3.4953301111148525</v>
      </c>
      <c r="AE21" s="77">
        <f>R21*$AC21*AE$1</f>
        <v>2.2420904456997817E-2</v>
      </c>
      <c r="AF21" s="77">
        <f>S21*$AC21*AF$1</f>
        <v>0.93218521379334263</v>
      </c>
      <c r="AG21" s="77">
        <f>T21*$AC21*AG$1</f>
        <v>8.7703497556918201E-3</v>
      </c>
      <c r="AH21" s="77">
        <f>U21*$AC21*AH$1</f>
        <v>7.9050453877064775E-2</v>
      </c>
      <c r="AI21" s="77">
        <f>V21*$AC21*AI$1</f>
        <v>1.9791602737406342</v>
      </c>
      <c r="AJ21" s="77">
        <f>W21*$AC21*AJ$1</f>
        <v>0.46670515464572726</v>
      </c>
      <c r="AK21" s="77">
        <f>X21*$AC21*AK$1</f>
        <v>0</v>
      </c>
      <c r="AL21" s="77">
        <f>Y21*$AC21*AL$1</f>
        <v>0</v>
      </c>
      <c r="AM21" s="77">
        <f>Z21*$AC21*AM$1</f>
        <v>0</v>
      </c>
      <c r="AN21" s="77">
        <f>AA21*$AC21*AN$1</f>
        <v>0</v>
      </c>
      <c r="AO21" s="77">
        <f>SUM(AD21:AN21)</f>
        <v>6.9836224613843108</v>
      </c>
      <c r="AP21" s="77">
        <f>AO21*22/7-22</f>
        <v>-5.147226422073814E-2</v>
      </c>
      <c r="AQ21" s="77"/>
      <c r="AR21" s="77">
        <f>AD21</f>
        <v>3.4953301111148525</v>
      </c>
      <c r="AS21" s="77">
        <f>IF(4-AR21&gt;AI21,AI21,4-AR21)</f>
        <v>0.50466988888514752</v>
      </c>
      <c r="AT21" s="77">
        <f>SUM(AR21:AS21)</f>
        <v>4</v>
      </c>
      <c r="AU21" s="77">
        <f>AI21-AS21</f>
        <v>1.4744903848554867</v>
      </c>
      <c r="AV21" s="77">
        <f>AJ21</f>
        <v>0.46670515464572726</v>
      </c>
      <c r="AW21" s="77">
        <f>AH21</f>
        <v>7.9050453877064775E-2</v>
      </c>
      <c r="AX21" s="77">
        <f>AM21</f>
        <v>0</v>
      </c>
      <c r="AY21" s="77">
        <f>AG21</f>
        <v>8.7703497556918201E-3</v>
      </c>
      <c r="AZ21" s="77">
        <f>SUM(AU21:AY21)</f>
        <v>2.0290163431339705</v>
      </c>
      <c r="BA21" s="77">
        <f>AF21</f>
        <v>0.93218521379334263</v>
      </c>
      <c r="BB21" s="77">
        <f>AE21</f>
        <v>2.2420904456997817E-2</v>
      </c>
      <c r="BC21" s="77">
        <f>AK21</f>
        <v>0</v>
      </c>
      <c r="BD21" s="77">
        <f>SUM(BA21:BC21)</f>
        <v>0.95460611825034047</v>
      </c>
      <c r="BE21" s="77">
        <v>0.59310344468963017</v>
      </c>
      <c r="BF21" s="77">
        <f>BB21/(BB21+BA21+AV21+AW21)*100</f>
        <v>1.4943665955288692</v>
      </c>
      <c r="BG21" s="77">
        <f>BE21/(BA21+BB21+AW21+AV21)*100</f>
        <v>39.530696771720066</v>
      </c>
      <c r="BH21" s="77">
        <f>((AV21+AW21)/(AW21+AV21+BA21+BB21))*100</f>
        <v>36.374935376188446</v>
      </c>
      <c r="BI21" s="77">
        <f>SUM(BF21:BH21)</f>
        <v>77.399998743437379</v>
      </c>
      <c r="BJ21" s="77">
        <f>BF21/BI21*100</f>
        <v>1.9307062271180904</v>
      </c>
      <c r="BK21" s="77">
        <f>BG21/BI21*100</f>
        <v>51.073252472206029</v>
      </c>
      <c r="BL21" s="77">
        <f>BH21/BI21*100</f>
        <v>46.996041300675884</v>
      </c>
      <c r="BM21" s="77">
        <f>SUM(BJ21:BL21)</f>
        <v>100</v>
      </c>
      <c r="BN21" s="77">
        <f>BF21/BI21*100</f>
        <v>1.9307062271180904</v>
      </c>
      <c r="BO21" s="77">
        <f>BG21/BI21*100</f>
        <v>51.073252472206029</v>
      </c>
      <c r="BP21" s="77">
        <f>BH21/BI21*100</f>
        <v>46.996041300675884</v>
      </c>
      <c r="BR21" s="77"/>
      <c r="BS21" s="77"/>
      <c r="BT21" s="77"/>
      <c r="BU21" s="77"/>
      <c r="BV21" s="77"/>
      <c r="BW21" s="77"/>
      <c r="BY21" s="79"/>
    </row>
    <row r="22" spans="1:127">
      <c r="A22" s="75" t="s">
        <v>469</v>
      </c>
      <c r="B22" s="75">
        <v>23</v>
      </c>
      <c r="C22" s="75" t="s">
        <v>439</v>
      </c>
      <c r="D22" s="76">
        <v>51.49</v>
      </c>
      <c r="E22" s="76">
        <v>0.60780000000000001</v>
      </c>
      <c r="F22" s="76">
        <v>9.64</v>
      </c>
      <c r="G22" s="76">
        <v>0.19350000000000001</v>
      </c>
      <c r="H22" s="76">
        <v>2.4500000000000002</v>
      </c>
      <c r="I22" s="76">
        <v>25.95</v>
      </c>
      <c r="J22" s="76">
        <v>3.66</v>
      </c>
      <c r="K22" s="76">
        <v>0</v>
      </c>
      <c r="L22" s="76">
        <v>0</v>
      </c>
      <c r="M22" s="76">
        <v>0</v>
      </c>
      <c r="N22" s="76">
        <v>0</v>
      </c>
      <c r="O22" s="76">
        <f>SUM(D22:N22)</f>
        <v>93.991299999999995</v>
      </c>
      <c r="P22" s="75">
        <v>11</v>
      </c>
      <c r="Q22" s="77">
        <f>D22/'[2]at-wt-ox'!A$2*phengite_paragonite_chlorite!D$1</f>
        <v>1.713925268331328</v>
      </c>
      <c r="R22" s="77">
        <f>E22/'[2]at-wt-ox'!B$2*phengite_paragonite_chlorite!E$1</f>
        <v>9.8065568723827799E-3</v>
      </c>
      <c r="S22" s="77">
        <f>F22/'[2]at-wt-ox'!C$2*phengite_paragonite_chlorite!F$1</f>
        <v>0.10233980211473949</v>
      </c>
      <c r="T22" s="77">
        <f>G22/'[2]at-wt-ox'!D$2*phengite_paragonite_chlorite!G$1</f>
        <v>4.8456285418790029E-3</v>
      </c>
      <c r="U22" s="77">
        <f>H22/'[2]at-wt-ox'!E$2*phengite_paragonite_chlorite!H$1</f>
        <v>3.4101474853990017E-2</v>
      </c>
      <c r="V22" s="77">
        <f>I22/'[2]at-wt-ox'!F$2*phengite_paragonite_chlorite!I$1</f>
        <v>0.7635257333181642</v>
      </c>
      <c r="W22" s="77">
        <f>J22/'[2]at-wt-ox'!G$2*phengite_paragonite_chlorite!J$1</f>
        <v>9.0808943936642156E-2</v>
      </c>
      <c r="X22" s="77">
        <f>K22/'[2]at-wt-ox'!H$2*phengite_paragonite_chlorite!K$1</f>
        <v>0</v>
      </c>
      <c r="Y22" s="77">
        <f>L22/'[2]at-wt-ox'!I$2*phengite_paragonite_chlorite!L$1</f>
        <v>0</v>
      </c>
      <c r="Z22" s="77">
        <f>M22/'[2]at-wt-ox'!J$2*phengite_paragonite_chlorite!M$1</f>
        <v>0</v>
      </c>
      <c r="AA22" s="77">
        <f>N22/'[2]at-wt-ox'!K$2*phengite_paragonite_chlorite!N$1</f>
        <v>0</v>
      </c>
      <c r="AB22" s="77">
        <f>SUM(Q22:AA22)</f>
        <v>2.7193534079691255</v>
      </c>
      <c r="AC22" s="77">
        <f>P22/AB22</f>
        <v>4.0450792338223698</v>
      </c>
      <c r="AD22" s="77">
        <f>Q22*$AC22*AD$1</f>
        <v>3.4664817556252436</v>
      </c>
      <c r="AE22" s="77">
        <f>R22*$AC22*AE$1</f>
        <v>7.9336599119547255E-2</v>
      </c>
      <c r="AF22" s="77">
        <f>S22*$AC22*AF$1</f>
        <v>0.82794521665564669</v>
      </c>
      <c r="AG22" s="77">
        <f>T22*$AC22*AG$1</f>
        <v>9.800475694785862E-3</v>
      </c>
      <c r="AH22" s="77">
        <f>U22*$AC22*AH$1</f>
        <v>0.13794316777459076</v>
      </c>
      <c r="AI22" s="77">
        <f>V22*$AC22*AI$1</f>
        <v>2.0590147255562017</v>
      </c>
      <c r="AJ22" s="77">
        <f>W22*$AC22*AJ$1</f>
        <v>0.36732937336345101</v>
      </c>
      <c r="AK22" s="77">
        <f>X22*$AC22*AK$1</f>
        <v>0</v>
      </c>
      <c r="AL22" s="77">
        <f>Y22*$AC22*AL$1</f>
        <v>0</v>
      </c>
      <c r="AM22" s="77">
        <f>Z22*$AC22*AM$1</f>
        <v>0</v>
      </c>
      <c r="AN22" s="77">
        <f>AA22*$AC22*AN$1</f>
        <v>0</v>
      </c>
      <c r="AO22" s="77">
        <f>SUM(AD22:AN22)</f>
        <v>6.9478513137894664</v>
      </c>
      <c r="AP22" s="77">
        <f>AO22*22/7-22</f>
        <v>-0.163895870947389</v>
      </c>
      <c r="AQ22" s="77"/>
      <c r="AR22" s="77">
        <f>AD22</f>
        <v>3.4664817556252436</v>
      </c>
      <c r="AS22" s="77">
        <f>IF(4-AR22&gt;AI22,AI22,4-AR22)</f>
        <v>0.53351824437475637</v>
      </c>
      <c r="AT22" s="77">
        <f>SUM(AR22:AS22)</f>
        <v>4</v>
      </c>
      <c r="AU22" s="77">
        <f>AI22-AS22</f>
        <v>1.5254964811814453</v>
      </c>
      <c r="AV22" s="77">
        <f>AJ22</f>
        <v>0.36732937336345101</v>
      </c>
      <c r="AW22" s="77">
        <f>AH22</f>
        <v>0.13794316777459076</v>
      </c>
      <c r="AX22" s="77">
        <f>AM22</f>
        <v>0</v>
      </c>
      <c r="AY22" s="77">
        <f>AG22</f>
        <v>9.800475694785862E-3</v>
      </c>
      <c r="AZ22" s="77">
        <f>SUM(AU22:AY22)</f>
        <v>2.040569498014273</v>
      </c>
      <c r="BA22" s="77">
        <f>AF22</f>
        <v>0.82794521665564669</v>
      </c>
      <c r="BB22" s="77">
        <f>AE22</f>
        <v>7.9336599119547255E-2</v>
      </c>
      <c r="BC22" s="77">
        <f>AK22</f>
        <v>0</v>
      </c>
      <c r="BD22" s="77">
        <f>SUM(BA22:BC22)</f>
        <v>0.90728181577519396</v>
      </c>
      <c r="BE22" s="77">
        <v>0.53178812967681188</v>
      </c>
      <c r="BF22" s="77">
        <f>BB22/(BB22+BA22+AV22+AW22)*100</f>
        <v>5.6165342403471419</v>
      </c>
      <c r="BG22" s="77">
        <f>BE22/(BA22+BB22+AW22+AV22)*100</f>
        <v>37.64726837407477</v>
      </c>
      <c r="BH22" s="77">
        <f>((AV22+AW22)/(AW22+AV22+BA22+BB22))*100</f>
        <v>35.770130803474451</v>
      </c>
      <c r="BI22" s="77">
        <f>SUM(BF22:BH22)</f>
        <v>79.033933417896364</v>
      </c>
      <c r="BJ22" s="77">
        <f>BF22/BI22*100</f>
        <v>7.1064845155174066</v>
      </c>
      <c r="BK22" s="77">
        <f>BG22/BI22*100</f>
        <v>47.634309398486749</v>
      </c>
      <c r="BL22" s="77">
        <f>BH22/BI22*100</f>
        <v>45.259206085995842</v>
      </c>
      <c r="BM22" s="77">
        <f>SUM(BJ22:BL22)</f>
        <v>100</v>
      </c>
      <c r="BN22" s="77">
        <f>BF22/BI22*100</f>
        <v>7.1064845155174066</v>
      </c>
      <c r="BO22" s="77">
        <f>BG22/BI22*100</f>
        <v>47.634309398486749</v>
      </c>
      <c r="BP22" s="77">
        <f>BH22/BI22*100</f>
        <v>45.259206085995842</v>
      </c>
      <c r="BR22" s="77"/>
      <c r="BS22" s="77"/>
      <c r="BT22" s="77"/>
      <c r="BU22" s="77"/>
      <c r="BV22" s="77"/>
      <c r="BW22" s="77"/>
      <c r="BY22" s="79"/>
    </row>
    <row r="23" spans="1:127">
      <c r="A23" s="75" t="s">
        <v>469</v>
      </c>
      <c r="B23" s="75">
        <v>24</v>
      </c>
      <c r="C23" s="75" t="s">
        <v>438</v>
      </c>
      <c r="D23" s="76">
        <v>51.15</v>
      </c>
      <c r="E23" s="76">
        <v>0.4244</v>
      </c>
      <c r="F23" s="76">
        <v>10.19</v>
      </c>
      <c r="G23" s="76">
        <v>0.1172</v>
      </c>
      <c r="H23" s="76">
        <v>2.33</v>
      </c>
      <c r="I23" s="76">
        <v>25.58</v>
      </c>
      <c r="J23" s="76">
        <v>3.86</v>
      </c>
      <c r="K23" s="76">
        <v>0</v>
      </c>
      <c r="L23" s="76">
        <v>0</v>
      </c>
      <c r="M23" s="76">
        <v>0</v>
      </c>
      <c r="N23" s="76">
        <v>0</v>
      </c>
      <c r="O23" s="76">
        <f>SUM(D23:N23)</f>
        <v>93.651599999999988</v>
      </c>
      <c r="P23" s="75">
        <v>11</v>
      </c>
      <c r="Q23" s="77">
        <f>D23/'[2]at-wt-ox'!A$2*phengite_paragonite_chlorite!D$1</f>
        <v>1.7026078359904335</v>
      </c>
      <c r="R23" s="77">
        <f>E23/'[2]at-wt-ox'!B$2*phengite_paragonite_chlorite!E$1</f>
        <v>6.847487227112951E-3</v>
      </c>
      <c r="S23" s="77">
        <f>F23/'[2]at-wt-ox'!C$2*phengite_paragonite_chlorite!F$1</f>
        <v>0.10817869123954307</v>
      </c>
      <c r="T23" s="77">
        <f>G23/'[2]at-wt-ox'!D$2*phengite_paragonite_chlorite!G$1</f>
        <v>2.9349233338926053E-3</v>
      </c>
      <c r="U23" s="77">
        <f>H23/'[2]at-wt-ox'!E$2*phengite_paragonite_chlorite!H$1</f>
        <v>3.2431198534610912E-2</v>
      </c>
      <c r="V23" s="77">
        <f>I23/'[2]at-wt-ox'!F$2*phengite_paragonite_chlorite!I$1</f>
        <v>0.75263923924002463</v>
      </c>
      <c r="W23" s="77">
        <f>J23/'[2]at-wt-ox'!G$2*phengite_paragonite_chlorite!J$1</f>
        <v>9.5771181310229145E-2</v>
      </c>
      <c r="X23" s="77">
        <f>K23/'[2]at-wt-ox'!H$2*phengite_paragonite_chlorite!K$1</f>
        <v>0</v>
      </c>
      <c r="Y23" s="77">
        <f>L23/'[2]at-wt-ox'!I$2*phengite_paragonite_chlorite!L$1</f>
        <v>0</v>
      </c>
      <c r="Z23" s="77">
        <f>M23/'[2]at-wt-ox'!J$2*phengite_paragonite_chlorite!M$1</f>
        <v>0</v>
      </c>
      <c r="AA23" s="77">
        <f>N23/'[2]at-wt-ox'!K$2*phengite_paragonite_chlorite!N$1</f>
        <v>0</v>
      </c>
      <c r="AB23" s="77">
        <f>SUM(Q23:AA23)</f>
        <v>2.7014105568758469</v>
      </c>
      <c r="AC23" s="77">
        <f>P23/AB23</f>
        <v>4.0719467731411347</v>
      </c>
      <c r="AD23" s="77">
        <f>Q23*$AC23*AD$1</f>
        <v>3.466464241843028</v>
      </c>
      <c r="AE23" s="77">
        <f>R23*$AC23*AE$1</f>
        <v>5.5765207037135438E-2</v>
      </c>
      <c r="AF23" s="77">
        <f>S23*$AC23*AF$1</f>
        <v>0.88099574543097714</v>
      </c>
      <c r="AG23" s="77">
        <f>T23*$AC23*AG$1</f>
        <v>5.9754257994303079E-3</v>
      </c>
      <c r="AH23" s="77">
        <f>U23*$AC23*AH$1</f>
        <v>0.13205811422210839</v>
      </c>
      <c r="AI23" s="77">
        <f>V23*$AC23*AI$1</f>
        <v>2.0431379477085443</v>
      </c>
      <c r="AJ23" s="77">
        <f>W23*$AC23*AJ$1</f>
        <v>0.38997515269610211</v>
      </c>
      <c r="AK23" s="77">
        <f>X23*$AC23*AK$1</f>
        <v>0</v>
      </c>
      <c r="AL23" s="77">
        <f>Y23*$AC23*AL$1</f>
        <v>0</v>
      </c>
      <c r="AM23" s="77">
        <f>Z23*$AC23*AM$1</f>
        <v>0</v>
      </c>
      <c r="AN23" s="77">
        <f>AA23*$AC23*AN$1</f>
        <v>0</v>
      </c>
      <c r="AO23" s="77">
        <f>SUM(AD23:AN23)</f>
        <v>6.9743718347373251</v>
      </c>
      <c r="AP23" s="77">
        <f>AO23*22/7-22</f>
        <v>-8.0545662254120742E-2</v>
      </c>
      <c r="AQ23" s="77"/>
      <c r="AR23" s="77">
        <f>AD23</f>
        <v>3.466464241843028</v>
      </c>
      <c r="AS23" s="77">
        <f>IF(4-AR23&gt;AI23,AI23,4-AR23)</f>
        <v>0.53353575815697196</v>
      </c>
      <c r="AT23" s="77">
        <f>SUM(AR23:AS23)</f>
        <v>4</v>
      </c>
      <c r="AU23" s="77">
        <f>AI23-AS23</f>
        <v>1.5096021895515723</v>
      </c>
      <c r="AV23" s="77">
        <f>AJ23</f>
        <v>0.38997515269610211</v>
      </c>
      <c r="AW23" s="77">
        <f>AH23</f>
        <v>0.13205811422210839</v>
      </c>
      <c r="AX23" s="77">
        <f>AM23</f>
        <v>0</v>
      </c>
      <c r="AY23" s="77">
        <f>AG23</f>
        <v>5.9754257994303079E-3</v>
      </c>
      <c r="AZ23" s="77">
        <f>SUM(AU23:AY23)</f>
        <v>2.0376108822692132</v>
      </c>
      <c r="BA23" s="77">
        <f>AF23</f>
        <v>0.88099574543097714</v>
      </c>
      <c r="BB23" s="77">
        <f>AE23</f>
        <v>5.5765207037135438E-2</v>
      </c>
      <c r="BC23" s="77">
        <f>AK23</f>
        <v>0</v>
      </c>
      <c r="BD23" s="77">
        <f>SUM(BA23:BC23)</f>
        <v>0.93676095246811253</v>
      </c>
      <c r="BE23" s="77">
        <v>0.56572914989850442</v>
      </c>
      <c r="BF23" s="77">
        <f>BB23/(BB23+BA23+AV23+AW23)*100</f>
        <v>3.8226918023156427</v>
      </c>
      <c r="BG23" s="77">
        <f>BE23/(BA23+BB23+AW23+AV23)*100</f>
        <v>38.78059992152231</v>
      </c>
      <c r="BH23" s="77">
        <f>((AV23+AW23)/(AW23+AV23+BA23+BB23))*100</f>
        <v>35.785257439381432</v>
      </c>
      <c r="BI23" s="77">
        <f>SUM(BF23:BH23)</f>
        <v>78.38854916321938</v>
      </c>
      <c r="BJ23" s="77">
        <f>BF23/BI23*100</f>
        <v>4.8765946597073704</v>
      </c>
      <c r="BK23" s="77">
        <f>BG23/BI23*100</f>
        <v>49.472276672418012</v>
      </c>
      <c r="BL23" s="77">
        <f>BH23/BI23*100</f>
        <v>45.651128667874616</v>
      </c>
      <c r="BM23" s="77">
        <f>SUM(BJ23:BL23)</f>
        <v>100</v>
      </c>
      <c r="BN23" s="77">
        <f>BF23/BI23*100</f>
        <v>4.8765946597073704</v>
      </c>
      <c r="BO23" s="77">
        <f>BG23/BI23*100</f>
        <v>49.472276672418012</v>
      </c>
      <c r="BP23" s="77">
        <f>BH23/BI23*100</f>
        <v>45.651128667874616</v>
      </c>
      <c r="BR23" s="77"/>
      <c r="BS23" s="77"/>
      <c r="BT23" s="77"/>
      <c r="BU23" s="77"/>
      <c r="BV23" s="77"/>
      <c r="BW23" s="77"/>
      <c r="BY23" s="79"/>
    </row>
    <row r="24" spans="1:127">
      <c r="A24" s="75" t="s">
        <v>469</v>
      </c>
      <c r="B24" s="75">
        <v>28</v>
      </c>
      <c r="C24" s="75" t="s">
        <v>437</v>
      </c>
      <c r="D24" s="76">
        <v>49.74</v>
      </c>
      <c r="E24" s="76">
        <v>0.75900000000000001</v>
      </c>
      <c r="F24" s="76">
        <v>9.48</v>
      </c>
      <c r="G24" s="76">
        <v>0.2387</v>
      </c>
      <c r="H24" s="76">
        <v>2.41</v>
      </c>
      <c r="I24" s="76">
        <v>26.75</v>
      </c>
      <c r="J24" s="76">
        <v>3.25</v>
      </c>
      <c r="K24" s="76">
        <v>0</v>
      </c>
      <c r="L24" s="76">
        <v>0</v>
      </c>
      <c r="M24" s="76">
        <v>0</v>
      </c>
      <c r="N24" s="76">
        <v>0</v>
      </c>
      <c r="O24" s="76">
        <f>SUM(D24:N24)</f>
        <v>92.627700000000004</v>
      </c>
      <c r="P24" s="75">
        <v>11</v>
      </c>
      <c r="Q24" s="77">
        <f>D24/'[2]at-wt-ox'!A$2*phengite_paragonite_chlorite!D$1</f>
        <v>1.6556737783414304</v>
      </c>
      <c r="R24" s="77">
        <f>E24/'[2]at-wt-ox'!B$2*phengite_paragonite_chlorite!E$1</f>
        <v>1.2246095205887677E-2</v>
      </c>
      <c r="S24" s="77">
        <f>F24/'[2]at-wt-ox'!C$2*phengite_paragonite_chlorite!F$1</f>
        <v>0.10064121618752389</v>
      </c>
      <c r="T24" s="77">
        <f>G24/'[2]at-wt-ox'!D$2*phengite_paragonite_chlorite!G$1</f>
        <v>5.9775273020491876E-3</v>
      </c>
      <c r="U24" s="77">
        <f>H24/'[2]at-wt-ox'!E$2*phengite_paragonite_chlorite!H$1</f>
        <v>3.3544716080863651E-2</v>
      </c>
      <c r="V24" s="77">
        <f>I24/'[2]at-wt-ox'!F$2*phengite_paragonite_chlorite!I$1</f>
        <v>0.78706409889252005</v>
      </c>
      <c r="W24" s="77">
        <f>J24/'[2]at-wt-ox'!G$2*phengite_paragonite_chlorite!J$1</f>
        <v>8.063635732078879E-2</v>
      </c>
      <c r="X24" s="77">
        <f>K24/'[2]at-wt-ox'!H$2*phengite_paragonite_chlorite!K$1</f>
        <v>0</v>
      </c>
      <c r="Y24" s="77">
        <f>L24/'[2]at-wt-ox'!I$2*phengite_paragonite_chlorite!L$1</f>
        <v>0</v>
      </c>
      <c r="Z24" s="77">
        <f>M24/'[2]at-wt-ox'!J$2*phengite_paragonite_chlorite!M$1</f>
        <v>0</v>
      </c>
      <c r="AA24" s="77">
        <f>N24/'[2]at-wt-ox'!K$2*phengite_paragonite_chlorite!N$1</f>
        <v>0</v>
      </c>
      <c r="AB24" s="77">
        <f>SUM(Q24:AA24)</f>
        <v>2.6757837893310636</v>
      </c>
      <c r="AC24" s="77">
        <f>P24/AB24</f>
        <v>4.1109450038001611</v>
      </c>
      <c r="AD24" s="77">
        <f>Q24*$AC24*AD$1</f>
        <v>3.4031919234978192</v>
      </c>
      <c r="AE24" s="77">
        <f>R24*$AC24*AE$1</f>
        <v>0.1006860478054101</v>
      </c>
      <c r="AF24" s="77">
        <f>S24*$AC24*AF$1</f>
        <v>0.82746100972494652</v>
      </c>
      <c r="AG24" s="77">
        <f>T24*$AC24*AG$1</f>
        <v>1.2286642998719082E-2</v>
      </c>
      <c r="AH24" s="77">
        <f>U24*$AC24*AH$1</f>
        <v>0.13790048297652135</v>
      </c>
      <c r="AI24" s="77">
        <f>V24*$AC24*AI$1</f>
        <v>2.1570514833417871</v>
      </c>
      <c r="AJ24" s="77">
        <f>W24*$AC24*AJ$1</f>
        <v>0.33149163025254125</v>
      </c>
      <c r="AK24" s="77">
        <f>X24*$AC24*AK$1</f>
        <v>0</v>
      </c>
      <c r="AL24" s="77">
        <f>Y24*$AC24*AL$1</f>
        <v>0</v>
      </c>
      <c r="AM24" s="77">
        <f>Z24*$AC24*AM$1</f>
        <v>0</v>
      </c>
      <c r="AN24" s="77">
        <f>AA24*$AC24*AN$1</f>
        <v>0</v>
      </c>
      <c r="AO24" s="77">
        <f>SUM(AD24:AN24)</f>
        <v>6.9700692205977441</v>
      </c>
      <c r="AP24" s="77">
        <f>AO24*22/7-22</f>
        <v>-9.4068163835661522E-2</v>
      </c>
      <c r="AQ24" s="77"/>
      <c r="AR24" s="77">
        <f>AD24</f>
        <v>3.4031919234978192</v>
      </c>
      <c r="AS24" s="77">
        <f>IF(4-AR24&gt;AI24,AI24,4-AR24)</f>
        <v>0.59680807650218082</v>
      </c>
      <c r="AT24" s="77">
        <f>SUM(AR24:AS24)</f>
        <v>4</v>
      </c>
      <c r="AU24" s="77">
        <f>AI24-AS24</f>
        <v>1.5602434068396063</v>
      </c>
      <c r="AV24" s="77">
        <f>AJ24</f>
        <v>0.33149163025254125</v>
      </c>
      <c r="AW24" s="77">
        <f>AH24</f>
        <v>0.13790048297652135</v>
      </c>
      <c r="AX24" s="77">
        <f>AM24</f>
        <v>0</v>
      </c>
      <c r="AY24" s="77">
        <f>AG24</f>
        <v>1.2286642998719082E-2</v>
      </c>
      <c r="AZ24" s="77">
        <f>SUM(AU24:AY24)</f>
        <v>2.0419221630673881</v>
      </c>
      <c r="BA24" s="77">
        <f>AF24</f>
        <v>0.82746100972494652</v>
      </c>
      <c r="BB24" s="77">
        <f>AE24</f>
        <v>0.1006860478054101</v>
      </c>
      <c r="BC24" s="77">
        <f>AK24</f>
        <v>0</v>
      </c>
      <c r="BD24" s="77">
        <f>SUM(BA24:BC24)</f>
        <v>0.92814705753035665</v>
      </c>
      <c r="BE24" s="77">
        <v>0.54954130622326303</v>
      </c>
      <c r="BF24" s="77">
        <f>BB24/(BB24+BA24+AV24+AW24)*100</f>
        <v>7.2045242031175087</v>
      </c>
      <c r="BG24" s="77">
        <f>BE24/(BA24+BB24+AW24+AV24)*100</f>
        <v>39.322068226870783</v>
      </c>
      <c r="BH24" s="77">
        <f>((AV24+AW24)/(AW24+AV24+BA24+BB24))*100</f>
        <v>33.587045218489017</v>
      </c>
      <c r="BI24" s="77">
        <f>SUM(BF24:BH24)</f>
        <v>80.113637648477308</v>
      </c>
      <c r="BJ24" s="77">
        <f>BF24/BI24*100</f>
        <v>8.9928811305879357</v>
      </c>
      <c r="BK24" s="77">
        <f>BG24/BI24*100</f>
        <v>49.082864517285046</v>
      </c>
      <c r="BL24" s="77">
        <f>BH24/BI24*100</f>
        <v>41.924254352127015</v>
      </c>
      <c r="BM24" s="77">
        <f>SUM(BJ24:BL24)</f>
        <v>100</v>
      </c>
      <c r="BN24" s="77">
        <f>BF24/BI24*100</f>
        <v>8.9928811305879357</v>
      </c>
      <c r="BO24" s="77">
        <f>BG24/BI24*100</f>
        <v>49.082864517285046</v>
      </c>
      <c r="BP24" s="77">
        <f>BH24/BI24*100</f>
        <v>41.924254352127015</v>
      </c>
      <c r="BR24" s="77"/>
      <c r="BS24" s="77"/>
      <c r="BT24" s="77"/>
      <c r="BU24" s="77"/>
      <c r="BV24" s="77"/>
      <c r="BW24" s="77"/>
      <c r="BY24" s="79"/>
    </row>
    <row r="25" spans="1:127">
      <c r="A25" s="75" t="s">
        <v>469</v>
      </c>
      <c r="B25" s="75">
        <v>38</v>
      </c>
      <c r="C25" s="75" t="s">
        <v>436</v>
      </c>
      <c r="D25" s="76">
        <v>48.82</v>
      </c>
      <c r="E25" s="76">
        <v>0.95440000000000003</v>
      </c>
      <c r="F25" s="76">
        <v>9.5299999999999994</v>
      </c>
      <c r="G25" s="76">
        <v>0.19919999999999999</v>
      </c>
      <c r="H25" s="76">
        <v>1.6</v>
      </c>
      <c r="I25" s="76">
        <v>27.98</v>
      </c>
      <c r="J25" s="76">
        <v>3.58</v>
      </c>
      <c r="K25" s="76">
        <v>0</v>
      </c>
      <c r="L25" s="76">
        <v>0</v>
      </c>
      <c r="M25" s="76">
        <v>0</v>
      </c>
      <c r="N25" s="76">
        <v>0</v>
      </c>
      <c r="O25" s="76">
        <f>SUM(D25:N25)</f>
        <v>92.663600000000002</v>
      </c>
      <c r="P25" s="75">
        <v>11</v>
      </c>
      <c r="Q25" s="77">
        <f>D25/'[2]at-wt-ox'!A$2*phengite_paragonite_chlorite!D$1</f>
        <v>1.6250501378895985</v>
      </c>
      <c r="R25" s="77">
        <f>E25/'[2]at-wt-ox'!B$2*phengite_paragonite_chlorite!E$1</f>
        <v>1.5398779004610275E-2</v>
      </c>
      <c r="S25" s="77">
        <f>F25/'[2]at-wt-ox'!C$2*phengite_paragonite_chlorite!F$1</f>
        <v>0.10117202428977876</v>
      </c>
      <c r="T25" s="77">
        <f>G25/'[2]at-wt-ox'!D$2*phengite_paragonite_chlorite!G$1</f>
        <v>4.9883679872986938E-3</v>
      </c>
      <c r="U25" s="77">
        <f>H25/'[2]at-wt-ox'!E$2*phengite_paragonite_chlorite!H$1</f>
        <v>2.2270350925054704E-2</v>
      </c>
      <c r="V25" s="77">
        <f>I25/'[2]at-wt-ox'!F$2*phengite_paragonite_chlorite!I$1</f>
        <v>0.82325433596309194</v>
      </c>
      <c r="W25" s="77">
        <f>J25/'[2]at-wt-ox'!G$2*phengite_paragonite_chlorite!J$1</f>
        <v>8.8824048987207346E-2</v>
      </c>
      <c r="X25" s="77">
        <f>K25/'[2]at-wt-ox'!H$2*phengite_paragonite_chlorite!K$1</f>
        <v>0</v>
      </c>
      <c r="Y25" s="77">
        <f>L25/'[2]at-wt-ox'!I$2*phengite_paragonite_chlorite!L$1</f>
        <v>0</v>
      </c>
      <c r="Z25" s="77">
        <f>M25/'[2]at-wt-ox'!J$2*phengite_paragonite_chlorite!M$1</f>
        <v>0</v>
      </c>
      <c r="AA25" s="77">
        <f>N25/'[2]at-wt-ox'!K$2*phengite_paragonite_chlorite!N$1</f>
        <v>0</v>
      </c>
      <c r="AB25" s="77">
        <f>SUM(Q25:AA25)</f>
        <v>2.6809580450466401</v>
      </c>
      <c r="AC25" s="77">
        <f>P25/AB25</f>
        <v>4.1030108696865621</v>
      </c>
      <c r="AD25" s="77">
        <f>Q25*$AC25*AD$1</f>
        <v>3.3337991897733348</v>
      </c>
      <c r="AE25" s="77">
        <f>R25*$AC25*AE$1</f>
        <v>0.12636271527163437</v>
      </c>
      <c r="AF25" s="77">
        <f>S25*$AC25*AF$1</f>
        <v>0.83021983073831029</v>
      </c>
      <c r="AG25" s="77">
        <f>T25*$AC25*AG$1</f>
        <v>1.0233664036941509E-2</v>
      </c>
      <c r="AH25" s="77">
        <f>U25*$AC25*AH$1</f>
        <v>9.1375491917233639E-2</v>
      </c>
      <c r="AI25" s="77">
        <f>V25*$AC25*AI$1</f>
        <v>2.2518809926487728</v>
      </c>
      <c r="AJ25" s="77">
        <f>W25*$AC25*AJ$1</f>
        <v>0.36444603848408341</v>
      </c>
      <c r="AK25" s="77">
        <f>X25*$AC25*AK$1</f>
        <v>0</v>
      </c>
      <c r="AL25" s="77">
        <f>Y25*$AC25*AL$1</f>
        <v>0</v>
      </c>
      <c r="AM25" s="77">
        <f>Z25*$AC25*AM$1</f>
        <v>0</v>
      </c>
      <c r="AN25" s="77">
        <f>AA25*$AC25*AN$1</f>
        <v>0</v>
      </c>
      <c r="AO25" s="77">
        <f>SUM(AD25:AN25)</f>
        <v>7.0083179228703107</v>
      </c>
      <c r="AP25" s="77">
        <f>AO25*22/7-22</f>
        <v>2.6142043306691676E-2</v>
      </c>
      <c r="AQ25" s="77"/>
      <c r="AR25" s="77">
        <f>AD25</f>
        <v>3.3337991897733348</v>
      </c>
      <c r="AS25" s="77">
        <f>IF(4-AR25&gt;AI25,AI25,4-AR25)</f>
        <v>0.66620081022666522</v>
      </c>
      <c r="AT25" s="77">
        <f>SUM(AR25:AS25)</f>
        <v>4</v>
      </c>
      <c r="AU25" s="77">
        <f>AI25-AS25</f>
        <v>1.5856801824221076</v>
      </c>
      <c r="AV25" s="77">
        <f>AJ25</f>
        <v>0.36444603848408341</v>
      </c>
      <c r="AW25" s="77">
        <f>AH25</f>
        <v>9.1375491917233639E-2</v>
      </c>
      <c r="AX25" s="77">
        <f>AM25</f>
        <v>0</v>
      </c>
      <c r="AY25" s="77">
        <f>AG25</f>
        <v>1.0233664036941509E-2</v>
      </c>
      <c r="AZ25" s="77">
        <f>SUM(AU25:AY25)</f>
        <v>2.0517353768603663</v>
      </c>
      <c r="BA25" s="77">
        <f>AF25</f>
        <v>0.83021983073831029</v>
      </c>
      <c r="BB25" s="77">
        <f>AE25</f>
        <v>0.12636271527163437</v>
      </c>
      <c r="BC25" s="77">
        <f>AK25</f>
        <v>0</v>
      </c>
      <c r="BD25" s="77">
        <f>SUM(BA25:BC25)</f>
        <v>0.95658254600994463</v>
      </c>
      <c r="BE25" s="77">
        <v>0.56228512272032827</v>
      </c>
      <c r="BF25" s="77">
        <f>BB25/(BB25+BA25+AV25+AW25)*100</f>
        <v>8.9466405104625508</v>
      </c>
      <c r="BG25" s="77">
        <f>BE25/(BA25+BB25+AW25+AV25)*100</f>
        <v>39.810499849945415</v>
      </c>
      <c r="BH25" s="77">
        <f>((AV25+AW25)/(AW25+AV25+BA25+BB25))*100</f>
        <v>32.272742483121498</v>
      </c>
      <c r="BI25" s="77">
        <f>SUM(BF25:BH25)</f>
        <v>81.029882843529464</v>
      </c>
      <c r="BJ25" s="77">
        <f>BF25/BI25*100</f>
        <v>11.041161848572232</v>
      </c>
      <c r="BK25" s="77">
        <f>BG25/BI25*100</f>
        <v>49.130639774983251</v>
      </c>
      <c r="BL25" s="77">
        <f>BH25/BI25*100</f>
        <v>39.828198376444519</v>
      </c>
      <c r="BM25" s="77">
        <f>SUM(BJ25:BL25)</f>
        <v>100</v>
      </c>
      <c r="BN25" s="77">
        <f>BF25/BI25*100</f>
        <v>11.041161848572232</v>
      </c>
      <c r="BO25" s="77">
        <f>BG25/BI25*100</f>
        <v>49.130639774983251</v>
      </c>
      <c r="BP25" s="77">
        <f>BH25/BI25*100</f>
        <v>39.828198376444519</v>
      </c>
      <c r="BR25" s="77"/>
      <c r="BS25" s="77"/>
      <c r="BT25" s="77"/>
      <c r="BU25" s="77"/>
      <c r="BV25" s="77"/>
      <c r="BW25" s="77"/>
      <c r="BY25" s="79"/>
    </row>
    <row r="26" spans="1:127">
      <c r="A26" s="75" t="s">
        <v>469</v>
      </c>
      <c r="B26" s="75">
        <v>39</v>
      </c>
      <c r="C26" s="75" t="s">
        <v>435</v>
      </c>
      <c r="D26" s="76">
        <v>48.94</v>
      </c>
      <c r="E26" s="76">
        <v>0.35749999999999998</v>
      </c>
      <c r="F26" s="76">
        <v>10.92</v>
      </c>
      <c r="G26" s="76">
        <v>0.25890000000000002</v>
      </c>
      <c r="H26" s="76">
        <v>1.45</v>
      </c>
      <c r="I26" s="76">
        <v>28.25</v>
      </c>
      <c r="J26" s="76">
        <v>3.42</v>
      </c>
      <c r="K26" s="76">
        <v>0</v>
      </c>
      <c r="L26" s="76">
        <v>0</v>
      </c>
      <c r="M26" s="76">
        <v>0</v>
      </c>
      <c r="N26" s="76">
        <v>0</v>
      </c>
      <c r="O26" s="76">
        <f>SUM(D26:N26)</f>
        <v>93.596400000000003</v>
      </c>
      <c r="P26" s="75">
        <v>11</v>
      </c>
      <c r="Q26" s="77">
        <f>D26/'[2]at-wt-ox'!A$2*phengite_paragonite_chlorite!D$1</f>
        <v>1.62904452577462</v>
      </c>
      <c r="R26" s="77">
        <f>E26/'[2]at-wt-ox'!B$2*phengite_paragonite_chlorite!E$1</f>
        <v>5.768088321613761E-3</v>
      </c>
      <c r="S26" s="77">
        <f>F26/'[2]at-wt-ox'!C$2*phengite_paragonite_chlorite!F$1</f>
        <v>0.11592848953246422</v>
      </c>
      <c r="T26" s="77">
        <f>G26/'[2]at-wt-ox'!D$2*phengite_paragonite_chlorite!G$1</f>
        <v>6.4833758630102011E-3</v>
      </c>
      <c r="U26" s="77">
        <f>H26/'[2]at-wt-ox'!E$2*phengite_paragonite_chlorite!H$1</f>
        <v>2.0182505525830823E-2</v>
      </c>
      <c r="V26" s="77">
        <f>I26/'[2]at-wt-ox'!F$2*phengite_paragonite_chlorite!I$1</f>
        <v>0.83119853434443702</v>
      </c>
      <c r="W26" s="77">
        <f>J26/'[2]at-wt-ox'!G$2*phengite_paragonite_chlorite!J$1</f>
        <v>8.4854259088337741E-2</v>
      </c>
      <c r="X26" s="77">
        <f>K26/'[2]at-wt-ox'!H$2*phengite_paragonite_chlorite!K$1</f>
        <v>0</v>
      </c>
      <c r="Y26" s="77">
        <f>L26/'[2]at-wt-ox'!I$2*phengite_paragonite_chlorite!L$1</f>
        <v>0</v>
      </c>
      <c r="Z26" s="77">
        <f>M26/'[2]at-wt-ox'!J$2*phengite_paragonite_chlorite!M$1</f>
        <v>0</v>
      </c>
      <c r="AA26" s="77">
        <f>N26/'[2]at-wt-ox'!K$2*phengite_paragonite_chlorite!N$1</f>
        <v>0</v>
      </c>
      <c r="AB26" s="77">
        <f>SUM(Q26:AA26)</f>
        <v>2.6934597784503143</v>
      </c>
      <c r="AC26" s="77">
        <f>P26/AB26</f>
        <v>4.0839666840426574</v>
      </c>
      <c r="AD26" s="77">
        <f>Q26*$AC26*AD$1</f>
        <v>3.3264817850428092</v>
      </c>
      <c r="AE26" s="77">
        <f>R26*$AC26*AE$1</f>
        <v>4.7113361072172261E-2</v>
      </c>
      <c r="AF26" s="77">
        <f>S26*$AC26*AF$1</f>
        <v>0.94689617796394365</v>
      </c>
      <c r="AG26" s="77">
        <f>T26*$AC26*AG$1</f>
        <v>1.3238945512329986E-2</v>
      </c>
      <c r="AH26" s="77">
        <f>U26*$AC26*AH$1</f>
        <v>8.242468016799992E-2</v>
      </c>
      <c r="AI26" s="77">
        <f>V26*$AC26*AI$1</f>
        <v>2.2630580813918448</v>
      </c>
      <c r="AJ26" s="77">
        <f>W26*$AC26*AJ$1</f>
        <v>0.34654196711589519</v>
      </c>
      <c r="AK26" s="77">
        <f>X26*$AC26*AK$1</f>
        <v>0</v>
      </c>
      <c r="AL26" s="77">
        <f>Y26*$AC26*AL$1</f>
        <v>0</v>
      </c>
      <c r="AM26" s="77">
        <f>Z26*$AC26*AM$1</f>
        <v>0</v>
      </c>
      <c r="AN26" s="77">
        <f>AA26*$AC26*AN$1</f>
        <v>0</v>
      </c>
      <c r="AO26" s="77">
        <f>SUM(AD26:AN26)</f>
        <v>7.0257549982669953</v>
      </c>
      <c r="AP26" s="77">
        <f>AO26*22/7-22</f>
        <v>8.0944280267697621E-2</v>
      </c>
      <c r="AQ26" s="77"/>
      <c r="AR26" s="77">
        <f>AD26</f>
        <v>3.3264817850428092</v>
      </c>
      <c r="AS26" s="77">
        <f>IF(4-AR26&gt;AI26,AI26,4-AR26)</f>
        <v>0.67351821495719078</v>
      </c>
      <c r="AT26" s="77">
        <f>SUM(AR26:AS26)</f>
        <v>4</v>
      </c>
      <c r="AU26" s="77">
        <f>AI26-AS26</f>
        <v>1.5895398664346541</v>
      </c>
      <c r="AV26" s="77">
        <f>AJ26</f>
        <v>0.34654196711589519</v>
      </c>
      <c r="AW26" s="77">
        <f>AH26</f>
        <v>8.242468016799992E-2</v>
      </c>
      <c r="AX26" s="77">
        <f>AM26</f>
        <v>0</v>
      </c>
      <c r="AY26" s="77">
        <f>AG26</f>
        <v>1.3238945512329986E-2</v>
      </c>
      <c r="AZ26" s="77">
        <f>SUM(AU26:AY26)</f>
        <v>2.031745459230879</v>
      </c>
      <c r="BA26" s="77">
        <f>AF26</f>
        <v>0.94689617796394365</v>
      </c>
      <c r="BB26" s="77">
        <f>AE26</f>
        <v>4.7113361072172261E-2</v>
      </c>
      <c r="BC26" s="77">
        <f>AK26</f>
        <v>0</v>
      </c>
      <c r="BD26" s="77">
        <f>SUM(BA26:BC26)</f>
        <v>0.99400953903611589</v>
      </c>
      <c r="BE26" s="77">
        <v>0.6614473540889807</v>
      </c>
      <c r="BF26" s="77">
        <f>BB26/(BB26+BA26+AV26+AW26)*100</f>
        <v>3.3109029880544329</v>
      </c>
      <c r="BG26" s="77">
        <f>BE26/(BA26+BB26+AW26+AV26)*100</f>
        <v>46.483374806121233</v>
      </c>
      <c r="BH26" s="77">
        <f>((AV26+AW26)/(AW26+AV26+BA26+BB26))*100</f>
        <v>30.145736197684016</v>
      </c>
      <c r="BI26" s="77">
        <f>SUM(BF26:BH26)</f>
        <v>79.940013991859672</v>
      </c>
      <c r="BJ26" s="77">
        <f>BF26/BI26*100</f>
        <v>4.1417343114195395</v>
      </c>
      <c r="BK26" s="77">
        <f>BG26/BI26*100</f>
        <v>58.147819202101537</v>
      </c>
      <c r="BL26" s="77">
        <f>BH26/BI26*100</f>
        <v>37.710446486478936</v>
      </c>
      <c r="BM26" s="77">
        <f>SUM(BJ26:BL26)</f>
        <v>100.00000000000001</v>
      </c>
      <c r="BN26" s="77">
        <f>BF26/BI26*100</f>
        <v>4.1417343114195395</v>
      </c>
      <c r="BO26" s="77">
        <f>BG26/BI26*100</f>
        <v>58.147819202101537</v>
      </c>
      <c r="BP26" s="77">
        <f>BH26/BI26*100</f>
        <v>37.710446486478936</v>
      </c>
      <c r="BR26" s="77"/>
      <c r="BS26" s="77"/>
      <c r="BT26" s="77"/>
      <c r="BU26" s="77"/>
      <c r="BV26" s="77"/>
      <c r="BW26" s="77"/>
      <c r="BY26" s="79"/>
    </row>
    <row r="27" spans="1:127">
      <c r="A27" s="75" t="s">
        <v>469</v>
      </c>
      <c r="B27" s="75">
        <v>42</v>
      </c>
      <c r="C27" s="75" t="s">
        <v>434</v>
      </c>
      <c r="D27" s="76">
        <v>48.8</v>
      </c>
      <c r="E27" s="76">
        <v>1.1147</v>
      </c>
      <c r="F27" s="76">
        <v>9.68</v>
      </c>
      <c r="G27" s="76">
        <v>0.33329999999999999</v>
      </c>
      <c r="H27" s="76">
        <v>1.62</v>
      </c>
      <c r="I27" s="76">
        <v>28.95</v>
      </c>
      <c r="J27" s="76">
        <v>3.32</v>
      </c>
      <c r="K27" s="76">
        <v>0</v>
      </c>
      <c r="L27" s="76">
        <v>0</v>
      </c>
      <c r="M27" s="76">
        <v>0</v>
      </c>
      <c r="N27" s="76">
        <v>0</v>
      </c>
      <c r="O27" s="76">
        <f>SUM(D27:N27)</f>
        <v>93.817999999999984</v>
      </c>
      <c r="P27" s="75">
        <v>11</v>
      </c>
      <c r="Q27" s="77">
        <f>D27/'[2]at-wt-ox'!A$2*phengite_paragonite_chlorite!D$1</f>
        <v>1.624384406575428</v>
      </c>
      <c r="R27" s="77">
        <f>E27/'[2]at-wt-ox'!B$2*phengite_paragonite_chlorite!E$1</f>
        <v>1.7985141404483523E-2</v>
      </c>
      <c r="S27" s="77">
        <f>F27/'[2]at-wt-ox'!C$2*phengite_paragonite_chlorite!F$1</f>
        <v>0.10276444859654338</v>
      </c>
      <c r="T27" s="77">
        <f>G27/'[2]at-wt-ox'!D$2*phengite_paragonite_chlorite!G$1</f>
        <v>8.3465012558566996E-3</v>
      </c>
      <c r="U27" s="77">
        <f>H27/'[2]at-wt-ox'!E$2*phengite_paragonite_chlorite!H$1</f>
        <v>2.2548730311617891E-2</v>
      </c>
      <c r="V27" s="77">
        <f>I27/'[2]at-wt-ox'!F$2*phengite_paragonite_chlorite!I$1</f>
        <v>0.85179460422199815</v>
      </c>
      <c r="W27" s="77">
        <f>J27/'[2]at-wt-ox'!G$2*phengite_paragonite_chlorite!J$1</f>
        <v>8.237314040154424E-2</v>
      </c>
      <c r="X27" s="77">
        <f>K27/'[2]at-wt-ox'!H$2*phengite_paragonite_chlorite!K$1</f>
        <v>0</v>
      </c>
      <c r="Y27" s="77">
        <f>L27/'[2]at-wt-ox'!I$2*phengite_paragonite_chlorite!L$1</f>
        <v>0</v>
      </c>
      <c r="Z27" s="77">
        <f>M27/'[2]at-wt-ox'!J$2*phengite_paragonite_chlorite!M$1</f>
        <v>0</v>
      </c>
      <c r="AA27" s="77">
        <f>N27/'[2]at-wt-ox'!K$2*phengite_paragonite_chlorite!N$1</f>
        <v>0</v>
      </c>
      <c r="AB27" s="77">
        <f>SUM(Q27:AA27)</f>
        <v>2.7101969727674717</v>
      </c>
      <c r="AC27" s="77">
        <f>P27/AB27</f>
        <v>4.0587455858485209</v>
      </c>
      <c r="AD27" s="77">
        <f>Q27*$AC27*AD$1</f>
        <v>3.2964815199545936</v>
      </c>
      <c r="AE27" s="77">
        <f>R27*$AC27*AE$1</f>
        <v>0.14599422657261793</v>
      </c>
      <c r="AF27" s="77">
        <f>S27*$AC27*AF$1</f>
        <v>0.83418950424675531</v>
      </c>
      <c r="AG27" s="77">
        <f>T27*$AC27*AG$1</f>
        <v>1.6938162564743758E-2</v>
      </c>
      <c r="AH27" s="77">
        <f>U27*$AC27*AH$1</f>
        <v>9.1519559618767857E-2</v>
      </c>
      <c r="AI27" s="77">
        <f>V27*$AC27*AI$1</f>
        <v>2.3048117266237487</v>
      </c>
      <c r="AJ27" s="77">
        <f>W27*$AC27*AJ$1</f>
        <v>0.33433161999724814</v>
      </c>
      <c r="AK27" s="77">
        <f>X27*$AC27*AK$1</f>
        <v>0</v>
      </c>
      <c r="AL27" s="77">
        <f>Y27*$AC27*AL$1</f>
        <v>0</v>
      </c>
      <c r="AM27" s="77">
        <f>Z27*$AC27*AM$1</f>
        <v>0</v>
      </c>
      <c r="AN27" s="77">
        <f>AA27*$AC27*AN$1</f>
        <v>0</v>
      </c>
      <c r="AO27" s="77">
        <f>SUM(AD27:AN27)</f>
        <v>7.0242663195784747</v>
      </c>
      <c r="AP27" s="77">
        <f>AO27*22/7-22</f>
        <v>7.6265575818062814E-2</v>
      </c>
      <c r="AQ27" s="77"/>
      <c r="AR27" s="77">
        <f>AD27</f>
        <v>3.2964815199545936</v>
      </c>
      <c r="AS27" s="77">
        <f>IF(4-AR27&gt;AI27,AI27,4-AR27)</f>
        <v>0.7035184800454064</v>
      </c>
      <c r="AT27" s="77">
        <f>SUM(AR27:AS27)</f>
        <v>4</v>
      </c>
      <c r="AU27" s="77">
        <f>AI27-AS27</f>
        <v>1.6012932465783423</v>
      </c>
      <c r="AV27" s="77">
        <f>AJ27</f>
        <v>0.33433161999724814</v>
      </c>
      <c r="AW27" s="77">
        <f>AH27</f>
        <v>9.1519559618767857E-2</v>
      </c>
      <c r="AX27" s="77">
        <f>AM27</f>
        <v>0</v>
      </c>
      <c r="AY27" s="77">
        <f>AG27</f>
        <v>1.6938162564743758E-2</v>
      </c>
      <c r="AZ27" s="77">
        <f>SUM(AU27:AY27)</f>
        <v>2.0440825887591019</v>
      </c>
      <c r="BA27" s="77">
        <f>AF27</f>
        <v>0.83418950424675531</v>
      </c>
      <c r="BB27" s="77">
        <f>AE27</f>
        <v>0.14599422657261793</v>
      </c>
      <c r="BC27" s="77">
        <f>AK27</f>
        <v>0</v>
      </c>
      <c r="BD27" s="77">
        <f>SUM(BA27:BC27)</f>
        <v>0.98018373081937327</v>
      </c>
      <c r="BE27" s="77">
        <v>0.58153533345040054</v>
      </c>
      <c r="BF27" s="77">
        <f>BB27/(BB27+BA27+AV27+AW27)*100</f>
        <v>10.383399835172636</v>
      </c>
      <c r="BG27" s="77">
        <f>BE27/(BA27+BB27+AW27+AV27)*100</f>
        <v>41.359949823032757</v>
      </c>
      <c r="BH27" s="77">
        <f>((AV27+AW27)/(AW27+AV27+BA27+BB27))*100</f>
        <v>30.287383083834523</v>
      </c>
      <c r="BI27" s="77">
        <f>SUM(BF27:BH27)</f>
        <v>82.030732742039916</v>
      </c>
      <c r="BJ27" s="77">
        <f>BF27/BI27*100</f>
        <v>12.657938662848551</v>
      </c>
      <c r="BK27" s="77">
        <f>BG27/BI27*100</f>
        <v>50.420066285518139</v>
      </c>
      <c r="BL27" s="77">
        <f>BH27/BI27*100</f>
        <v>36.92199505163331</v>
      </c>
      <c r="BM27" s="77">
        <f>SUM(BJ27:BL27)</f>
        <v>100</v>
      </c>
      <c r="BN27" s="77">
        <f>BF27/BI27*100</f>
        <v>12.657938662848551</v>
      </c>
      <c r="BO27" s="77">
        <f>BG27/BI27*100</f>
        <v>50.420066285518139</v>
      </c>
      <c r="BP27" s="77">
        <f>BH27/BI27*100</f>
        <v>36.92199505163331</v>
      </c>
      <c r="BR27" s="77"/>
      <c r="BS27" s="77"/>
      <c r="BT27" s="77"/>
      <c r="BU27" s="77"/>
      <c r="BV27" s="77"/>
      <c r="BW27" s="77"/>
      <c r="BY27" s="79"/>
    </row>
    <row r="28" spans="1:127">
      <c r="A28" s="75" t="s">
        <v>469</v>
      </c>
      <c r="B28" s="75">
        <v>20</v>
      </c>
      <c r="C28" s="75" t="s">
        <v>433</v>
      </c>
      <c r="D28" s="76">
        <v>51.16</v>
      </c>
      <c r="E28" s="76">
        <v>0.47299999999999998</v>
      </c>
      <c r="F28" s="76">
        <v>10.01</v>
      </c>
      <c r="G28" s="76">
        <v>0.14000000000000001</v>
      </c>
      <c r="H28" s="76">
        <v>1.36</v>
      </c>
      <c r="I28" s="76">
        <v>25.25</v>
      </c>
      <c r="J28" s="76">
        <v>4.5199999999999996</v>
      </c>
      <c r="K28" s="76">
        <v>0</v>
      </c>
      <c r="L28" s="76">
        <v>0</v>
      </c>
      <c r="M28" s="76">
        <v>0</v>
      </c>
      <c r="N28" s="76">
        <v>0</v>
      </c>
      <c r="O28" s="76">
        <f>SUM(D28:N28)</f>
        <v>92.912999999999997</v>
      </c>
      <c r="P28" s="75">
        <v>11</v>
      </c>
      <c r="Q28" s="77">
        <f>D28/'[2]at-wt-ox'!A$2*phengite_paragonite_chlorite!D$1</f>
        <v>1.7029407016475184</v>
      </c>
      <c r="R28" s="77">
        <f>E28/'[2]at-wt-ox'!B$2*phengite_paragonite_chlorite!E$1</f>
        <v>7.6316245485966681E-3</v>
      </c>
      <c r="S28" s="77">
        <f>F28/'[2]at-wt-ox'!C$2*phengite_paragonite_chlorite!F$1</f>
        <v>0.10626778207142554</v>
      </c>
      <c r="T28" s="77">
        <f>G28/'[2]at-wt-ox'!D$2*phengite_paragonite_chlorite!G$1</f>
        <v>3.5058811155713717E-3</v>
      </c>
      <c r="U28" s="77">
        <f>H28/'[2]at-wt-ox'!E$2*phengite_paragonite_chlorite!H$1</f>
        <v>1.8929798286296498E-2</v>
      </c>
      <c r="V28" s="77">
        <f>I28/'[2]at-wt-ox'!F$2*phengite_paragonite_chlorite!I$1</f>
        <v>0.74292966344060296</v>
      </c>
      <c r="W28" s="77">
        <f>J28/'[2]at-wt-ox'!G$2*phengite_paragonite_chlorite!J$1</f>
        <v>0.11214656464306626</v>
      </c>
      <c r="X28" s="77">
        <f>K28/'[2]at-wt-ox'!H$2*phengite_paragonite_chlorite!K$1</f>
        <v>0</v>
      </c>
      <c r="Y28" s="77">
        <f>L28/'[2]at-wt-ox'!I$2*phengite_paragonite_chlorite!L$1</f>
        <v>0</v>
      </c>
      <c r="Z28" s="77">
        <f>M28/'[2]at-wt-ox'!J$2*phengite_paragonite_chlorite!M$1</f>
        <v>0</v>
      </c>
      <c r="AA28" s="77">
        <f>N28/'[2]at-wt-ox'!K$2*phengite_paragonite_chlorite!N$1</f>
        <v>0</v>
      </c>
      <c r="AB28" s="77">
        <f>SUM(Q28:AA28)</f>
        <v>2.6943520157530774</v>
      </c>
      <c r="AC28" s="77">
        <f>P28/AB28</f>
        <v>4.0826142744846488</v>
      </c>
      <c r="AD28" s="77">
        <f>Q28*$AC28*AD$1</f>
        <v>3.4762250085735311</v>
      </c>
      <c r="AE28" s="77">
        <f>R28*$AC28*AE$1</f>
        <v>6.2313958639216439E-2</v>
      </c>
      <c r="AF28" s="77">
        <f>S28*$AC28*AF$1</f>
        <v>0.86770072800525144</v>
      </c>
      <c r="AG28" s="77">
        <f>T28*$AC28*AG$1</f>
        <v>7.156580143538923E-3</v>
      </c>
      <c r="AH28" s="77">
        <f>U28*$AC28*AH$1</f>
        <v>7.7283064696749129E-2</v>
      </c>
      <c r="AI28" s="77">
        <f>V28*$AC28*AI$1</f>
        <v>2.0220634992671211</v>
      </c>
      <c r="AJ28" s="77">
        <f>W28*$AC28*AJ$1</f>
        <v>0.45785116564619771</v>
      </c>
      <c r="AK28" s="77">
        <f>X28*$AC28*AK$1</f>
        <v>0</v>
      </c>
      <c r="AL28" s="77">
        <f>Y28*$AC28*AL$1</f>
        <v>0</v>
      </c>
      <c r="AM28" s="77">
        <f>Z28*$AC28*AM$1</f>
        <v>0</v>
      </c>
      <c r="AN28" s="77">
        <f>AA28*$AC28*AN$1</f>
        <v>0</v>
      </c>
      <c r="AO28" s="77">
        <f>SUM(AD28:AN28)</f>
        <v>6.9705940049716055</v>
      </c>
      <c r="AP28" s="77">
        <f>AO28*22/7-22</f>
        <v>-9.2418841517808659E-2</v>
      </c>
      <c r="AQ28" s="77"/>
      <c r="AR28" s="77">
        <f>AD28</f>
        <v>3.4762250085735311</v>
      </c>
      <c r="AS28" s="77">
        <f>IF(4-AR28&gt;AI28,AI28,4-AR28)</f>
        <v>0.52377499142646888</v>
      </c>
      <c r="AT28" s="77">
        <f>SUM(AR28:AS28)</f>
        <v>4</v>
      </c>
      <c r="AU28" s="77">
        <f>AI28-AS28</f>
        <v>1.4982885078406523</v>
      </c>
      <c r="AV28" s="77">
        <f>AJ28</f>
        <v>0.45785116564619771</v>
      </c>
      <c r="AW28" s="77">
        <f>AH28</f>
        <v>7.7283064696749129E-2</v>
      </c>
      <c r="AX28" s="77">
        <f>AM28</f>
        <v>0</v>
      </c>
      <c r="AY28" s="77">
        <f>AG28</f>
        <v>7.156580143538923E-3</v>
      </c>
      <c r="AZ28" s="77">
        <f>SUM(AU28:AY28)</f>
        <v>2.0405793183271377</v>
      </c>
      <c r="BA28" s="77">
        <f>AF28</f>
        <v>0.86770072800525144</v>
      </c>
      <c r="BB28" s="77">
        <f>AE28</f>
        <v>6.2313958639216439E-2</v>
      </c>
      <c r="BC28" s="77">
        <f>AK28</f>
        <v>0</v>
      </c>
      <c r="BD28" s="77">
        <f>SUM(BA28:BC28)</f>
        <v>0.93001468664446785</v>
      </c>
      <c r="BE28" s="77">
        <v>0.55077979535094068</v>
      </c>
      <c r="BF28" s="77">
        <f>BB28/(BB28+BA28+AV28+AW28)*100</f>
        <v>4.2530802102590446</v>
      </c>
      <c r="BG28" s="77">
        <f>BE28/(BA28+BB28+AW28+AV28)*100</f>
        <v>37.592069240540674</v>
      </c>
      <c r="BH28" s="77">
        <f>((AV28+AW28)/(AW28+AV28+BA28+BB28))*100</f>
        <v>36.524221131273812</v>
      </c>
      <c r="BI28" s="77">
        <f>SUM(BF28:BH28)</f>
        <v>78.369370582073529</v>
      </c>
      <c r="BJ28" s="77">
        <f>BF28/BI28*100</f>
        <v>5.4269674219278574</v>
      </c>
      <c r="BK28" s="77">
        <f>BG28/BI28*100</f>
        <v>47.967808036906206</v>
      </c>
      <c r="BL28" s="77">
        <f>BH28/BI28*100</f>
        <v>46.605224541165938</v>
      </c>
      <c r="BM28" s="77">
        <f>SUM(BJ28:BL28)</f>
        <v>100</v>
      </c>
      <c r="BN28" s="77">
        <f>BF28/BI28*100</f>
        <v>5.4269674219278574</v>
      </c>
      <c r="BO28" s="77">
        <f>BG28/BI28*100</f>
        <v>47.967808036906206</v>
      </c>
      <c r="BP28" s="77">
        <f>BH28/BI28*100</f>
        <v>46.605224541165938</v>
      </c>
      <c r="BR28" s="77"/>
      <c r="BS28" s="77"/>
      <c r="BT28" s="77"/>
      <c r="BU28" s="77"/>
      <c r="BV28" s="77"/>
      <c r="BW28" s="77"/>
      <c r="BY28" s="79"/>
    </row>
    <row r="29" spans="1:127">
      <c r="A29" s="75" t="s">
        <v>469</v>
      </c>
      <c r="B29" s="75">
        <v>23</v>
      </c>
      <c r="C29" s="75" t="s">
        <v>432</v>
      </c>
      <c r="D29" s="76">
        <v>52.06</v>
      </c>
      <c r="E29" s="76">
        <v>0.61399999999999999</v>
      </c>
      <c r="F29" s="76">
        <v>9.6999999999999993</v>
      </c>
      <c r="G29" s="76">
        <v>0.183</v>
      </c>
      <c r="H29" s="76">
        <v>1.82</v>
      </c>
      <c r="I29" s="76">
        <v>25.18</v>
      </c>
      <c r="J29" s="76">
        <v>4.25</v>
      </c>
      <c r="K29" s="76">
        <v>0</v>
      </c>
      <c r="L29" s="76">
        <v>0</v>
      </c>
      <c r="M29" s="76">
        <v>0</v>
      </c>
      <c r="N29" s="76">
        <v>0</v>
      </c>
      <c r="O29" s="76">
        <f>SUM(D29:N29)</f>
        <v>93.806999999999988</v>
      </c>
      <c r="P29" s="75">
        <v>11</v>
      </c>
      <c r="Q29" s="77">
        <f>D29/'[2]at-wt-ox'!A$2*phengite_paragonite_chlorite!D$1</f>
        <v>1.7328986107851803</v>
      </c>
      <c r="R29" s="77">
        <f>E29/'[2]at-wt-ox'!B$2*phengite_paragonite_chlorite!E$1</f>
        <v>9.906590851666711E-3</v>
      </c>
      <c r="S29" s="77">
        <f>F29/'[2]at-wt-ox'!C$2*phengite_paragonite_chlorite!F$1</f>
        <v>0.10297677183744532</v>
      </c>
      <c r="T29" s="77">
        <f>G29/'[2]at-wt-ox'!D$2*phengite_paragonite_chlorite!G$1</f>
        <v>4.5826874582111498E-3</v>
      </c>
      <c r="U29" s="77">
        <f>H29/'[2]at-wt-ox'!E$2*phengite_paragonite_chlorite!H$1</f>
        <v>2.5332524177249727E-2</v>
      </c>
      <c r="V29" s="77">
        <f>I29/'[2]at-wt-ox'!F$2*phengite_paragonite_chlorite!I$1</f>
        <v>0.74087005645284676</v>
      </c>
      <c r="W29" s="77">
        <f>J29/'[2]at-wt-ox'!G$2*phengite_paragonite_chlorite!J$1</f>
        <v>0.1054475441887238</v>
      </c>
      <c r="X29" s="77">
        <f>K29/'[2]at-wt-ox'!H$2*phengite_paragonite_chlorite!K$1</f>
        <v>0</v>
      </c>
      <c r="Y29" s="77">
        <f>L29/'[2]at-wt-ox'!I$2*phengite_paragonite_chlorite!L$1</f>
        <v>0</v>
      </c>
      <c r="Z29" s="77">
        <f>M29/'[2]at-wt-ox'!J$2*phengite_paragonite_chlorite!M$1</f>
        <v>0</v>
      </c>
      <c r="AA29" s="77">
        <f>N29/'[2]at-wt-ox'!K$2*phengite_paragonite_chlorite!N$1</f>
        <v>0</v>
      </c>
      <c r="AB29" s="77">
        <f>SUM(Q29:AA29)</f>
        <v>2.7220147857513237</v>
      </c>
      <c r="AC29" s="77">
        <f>P29/AB29</f>
        <v>4.0411242648572934</v>
      </c>
      <c r="AD29" s="77">
        <f>Q29*$AC29*AD$1</f>
        <v>3.5014293122907434</v>
      </c>
      <c r="AE29" s="77">
        <f>R29*$AC29*AE$1</f>
        <v>8.0067529345367247E-2</v>
      </c>
      <c r="AF29" s="77">
        <f>S29*$AC29*AF$1</f>
        <v>0.83228386277794686</v>
      </c>
      <c r="AG29" s="77">
        <f>T29*$AC29*AG$1</f>
        <v>9.2596047428171353E-3</v>
      </c>
      <c r="AH29" s="77">
        <f>U29*$AC29*AH$1</f>
        <v>0.10237187814276792</v>
      </c>
      <c r="AI29" s="77">
        <f>V29*$AC29*AI$1</f>
        <v>1.9959653081585276</v>
      </c>
      <c r="AJ29" s="77">
        <f>W29*$AC29*AJ$1</f>
        <v>0.42612662949066343</v>
      </c>
      <c r="AK29" s="77">
        <f>X29*$AC29*AK$1</f>
        <v>0</v>
      </c>
      <c r="AL29" s="77">
        <f>Y29*$AC29*AL$1</f>
        <v>0</v>
      </c>
      <c r="AM29" s="77">
        <f>Z29*$AC29*AM$1</f>
        <v>0</v>
      </c>
      <c r="AN29" s="77">
        <f>AA29*$AC29*AN$1</f>
        <v>0</v>
      </c>
      <c r="AO29" s="77">
        <f>SUM(AD29:AN29)</f>
        <v>6.947504124948833</v>
      </c>
      <c r="AP29" s="77">
        <f>AO29*22/7-22</f>
        <v>-0.16498703587509667</v>
      </c>
      <c r="AQ29" s="77"/>
      <c r="AR29" s="77">
        <f>AD29</f>
        <v>3.5014293122907434</v>
      </c>
      <c r="AS29" s="77">
        <f>IF(4-AR29&gt;AI29,AI29,4-AR29)</f>
        <v>0.49857068770925661</v>
      </c>
      <c r="AT29" s="77">
        <f>SUM(AR29:AS29)</f>
        <v>4</v>
      </c>
      <c r="AU29" s="77">
        <f>AI29-AS29</f>
        <v>1.497394620449271</v>
      </c>
      <c r="AV29" s="77">
        <f>AJ29</f>
        <v>0.42612662949066343</v>
      </c>
      <c r="AW29" s="77">
        <f>AH29</f>
        <v>0.10237187814276792</v>
      </c>
      <c r="AX29" s="77">
        <f>AM29</f>
        <v>0</v>
      </c>
      <c r="AY29" s="77">
        <f>AG29</f>
        <v>9.2596047428171353E-3</v>
      </c>
      <c r="AZ29" s="77">
        <f>SUM(AU29:AY29)</f>
        <v>2.0351527328255195</v>
      </c>
      <c r="BA29" s="77">
        <f>AF29</f>
        <v>0.83228386277794686</v>
      </c>
      <c r="BB29" s="77">
        <f>AE29</f>
        <v>8.0067529345367247E-2</v>
      </c>
      <c r="BC29" s="77">
        <f>AK29</f>
        <v>0</v>
      </c>
      <c r="BD29" s="77">
        <f>SUM(BA29:BC29)</f>
        <v>0.91235139212331406</v>
      </c>
      <c r="BE29" s="77">
        <v>0.52700516616992898</v>
      </c>
      <c r="BF29" s="77">
        <f>BB29/(BB29+BA29+AV29+AW29)*100</f>
        <v>5.5569653271228887</v>
      </c>
      <c r="BG29" s="77">
        <f>BE29/(BA29+BB29+AW29+AV29)*100</f>
        <v>36.575993534017783</v>
      </c>
      <c r="BH29" s="77">
        <f>((AV29+AW29)/(AW29+AV29+BA29+BB29))*100</f>
        <v>36.679636631314352</v>
      </c>
      <c r="BI29" s="77">
        <f>SUM(BF29:BH29)</f>
        <v>78.812595492455017</v>
      </c>
      <c r="BJ29" s="77">
        <f>BF29/BI29*100</f>
        <v>7.0508594373787297</v>
      </c>
      <c r="BK29" s="77">
        <f>BG29/BI29*100</f>
        <v>46.408817404724758</v>
      </c>
      <c r="BL29" s="77">
        <f>BH29/BI29*100</f>
        <v>46.540323157896523</v>
      </c>
      <c r="BM29" s="77">
        <f>SUM(BJ29:BL29)</f>
        <v>100.00000000000001</v>
      </c>
      <c r="BN29" s="77">
        <f>BF29/BI29*100</f>
        <v>7.0508594373787297</v>
      </c>
      <c r="BO29" s="77">
        <f>BG29/BI29*100</f>
        <v>46.408817404724758</v>
      </c>
      <c r="BP29" s="77">
        <f>BH29/BI29*100</f>
        <v>46.540323157896523</v>
      </c>
      <c r="BR29" s="77"/>
      <c r="BS29" s="77"/>
      <c r="BT29" s="77"/>
      <c r="BU29" s="77"/>
      <c r="BV29" s="77"/>
      <c r="BW29" s="77"/>
      <c r="BY29" s="79"/>
    </row>
    <row r="30" spans="1:127">
      <c r="A30" s="75" t="s">
        <v>469</v>
      </c>
      <c r="B30" s="75">
        <v>36</v>
      </c>
      <c r="C30" s="75" t="s">
        <v>431</v>
      </c>
      <c r="D30" s="76">
        <v>52.44</v>
      </c>
      <c r="E30" s="76">
        <v>0.42</v>
      </c>
      <c r="F30" s="76">
        <v>9.99</v>
      </c>
      <c r="G30" s="76">
        <v>0.20699999999999999</v>
      </c>
      <c r="H30" s="76">
        <v>1.64</v>
      </c>
      <c r="I30" s="76">
        <v>25.02</v>
      </c>
      <c r="J30" s="76">
        <v>4.68</v>
      </c>
      <c r="K30" s="76">
        <v>0</v>
      </c>
      <c r="L30" s="76">
        <v>0</v>
      </c>
      <c r="M30" s="76">
        <v>0</v>
      </c>
      <c r="N30" s="76">
        <v>0</v>
      </c>
      <c r="O30" s="76">
        <f>SUM(D30:N30)</f>
        <v>94.396999999999991</v>
      </c>
      <c r="P30" s="75">
        <v>11</v>
      </c>
      <c r="Q30" s="77">
        <f>D30/'[2]at-wt-ox'!A$2*phengite_paragonite_chlorite!D$1</f>
        <v>1.745547505754415</v>
      </c>
      <c r="R30" s="77">
        <f>E30/'[2]at-wt-ox'!B$2*phengite_paragonite_chlorite!E$1</f>
        <v>6.7764953708469361E-3</v>
      </c>
      <c r="S30" s="77">
        <f>F30/'[2]at-wt-ox'!C$2*phengite_paragonite_chlorite!F$1</f>
        <v>0.1060554588305236</v>
      </c>
      <c r="T30" s="77">
        <f>G30/'[2]at-wt-ox'!D$2*phengite_paragonite_chlorite!G$1</f>
        <v>5.1836956494519561E-3</v>
      </c>
      <c r="U30" s="77">
        <f>H30/'[2]at-wt-ox'!E$2*phengite_paragonite_chlorite!H$1</f>
        <v>2.282710969818107E-2</v>
      </c>
      <c r="V30" s="77">
        <f>I30/'[2]at-wt-ox'!F$2*phengite_paragonite_chlorite!I$1</f>
        <v>0.73616238333797568</v>
      </c>
      <c r="W30" s="77">
        <f>J30/'[2]at-wt-ox'!G$2*phengite_paragonite_chlorite!J$1</f>
        <v>0.11611635454193586</v>
      </c>
      <c r="X30" s="77">
        <f>K30/'[2]at-wt-ox'!H$2*phengite_paragonite_chlorite!K$1</f>
        <v>0</v>
      </c>
      <c r="Y30" s="77">
        <f>L30/'[2]at-wt-ox'!I$2*phengite_paragonite_chlorite!L$1</f>
        <v>0</v>
      </c>
      <c r="Z30" s="77">
        <f>M30/'[2]at-wt-ox'!J$2*phengite_paragonite_chlorite!M$1</f>
        <v>0</v>
      </c>
      <c r="AA30" s="77">
        <f>N30/'[2]at-wt-ox'!K$2*phengite_paragonite_chlorite!N$1</f>
        <v>0</v>
      </c>
      <c r="AB30" s="77">
        <f>SUM(Q30:AA30)</f>
        <v>2.7386690031833298</v>
      </c>
      <c r="AC30" s="77">
        <f>P30/AB30</f>
        <v>4.0165496404326326</v>
      </c>
      <c r="AD30" s="77">
        <f>Q30*$AC30*AD$1</f>
        <v>3.5055391032979872</v>
      </c>
      <c r="AE30" s="77">
        <f>R30*$AC30*AE$1</f>
        <v>5.4436260090337321E-2</v>
      </c>
      <c r="AF30" s="77">
        <f>S30*$AC30*AF$1</f>
        <v>0.85195403006331483</v>
      </c>
      <c r="AG30" s="77">
        <f>T30*$AC30*AG$1</f>
        <v>1.0410285448459228E-2</v>
      </c>
      <c r="AH30" s="77">
        <f>U30*$AC30*AH$1</f>
        <v>9.1686219250345438E-2</v>
      </c>
      <c r="AI30" s="77">
        <f>V30*$AC30*AI$1</f>
        <v>1.9712218373974508</v>
      </c>
      <c r="AJ30" s="77">
        <f>W30*$AC30*AJ$1</f>
        <v>0.46638710208376055</v>
      </c>
      <c r="AK30" s="77">
        <f>X30*$AC30*AK$1</f>
        <v>0</v>
      </c>
      <c r="AL30" s="77">
        <f>Y30*$AC30*AL$1</f>
        <v>0</v>
      </c>
      <c r="AM30" s="77">
        <f>Z30*$AC30*AM$1</f>
        <v>0</v>
      </c>
      <c r="AN30" s="77">
        <f>AA30*$AC30*AN$1</f>
        <v>0</v>
      </c>
      <c r="AO30" s="77">
        <f>SUM(AD30:AN30)</f>
        <v>6.9516348376316541</v>
      </c>
      <c r="AP30" s="77">
        <f>AO30*22/7-22</f>
        <v>-0.15200479601480055</v>
      </c>
      <c r="AQ30" s="77"/>
      <c r="AR30" s="77">
        <f>AD30</f>
        <v>3.5055391032979872</v>
      </c>
      <c r="AS30" s="77">
        <f>IF(4-AR30&gt;AI30,AI30,4-AR30)</f>
        <v>0.49446089670201276</v>
      </c>
      <c r="AT30" s="77">
        <f>SUM(AR30:AS30)</f>
        <v>4</v>
      </c>
      <c r="AU30" s="77">
        <f>AI30-AS30</f>
        <v>1.4767609406954381</v>
      </c>
      <c r="AV30" s="77">
        <f>AJ30</f>
        <v>0.46638710208376055</v>
      </c>
      <c r="AW30" s="77">
        <f>AH30</f>
        <v>9.1686219250345438E-2</v>
      </c>
      <c r="AX30" s="77">
        <f>AM30</f>
        <v>0</v>
      </c>
      <c r="AY30" s="77">
        <f>AG30</f>
        <v>1.0410285448459228E-2</v>
      </c>
      <c r="AZ30" s="77">
        <f>SUM(AU30:AY30)</f>
        <v>2.0452445474780037</v>
      </c>
      <c r="BA30" s="77">
        <f>AF30</f>
        <v>0.85195403006331483</v>
      </c>
      <c r="BB30" s="77">
        <f>AE30</f>
        <v>5.4436260090337321E-2</v>
      </c>
      <c r="BC30" s="77">
        <f>AK30</f>
        <v>0</v>
      </c>
      <c r="BD30" s="77">
        <f>SUM(BA30:BC30)</f>
        <v>0.90639029015365213</v>
      </c>
      <c r="BE30" s="77">
        <v>0.52729398972377006</v>
      </c>
      <c r="BF30" s="77">
        <f>BB30/(BB30+BA30+AV30+AW30)*100</f>
        <v>3.717146651055069</v>
      </c>
      <c r="BG30" s="77">
        <f>BE30/(BA30+BB30+AW30+AV30)*100</f>
        <v>36.005946859143101</v>
      </c>
      <c r="BH30" s="77">
        <f>((AV30+AW30)/(AW30+AV30+BA30+BB30))*100</f>
        <v>38.107694650545511</v>
      </c>
      <c r="BI30" s="77">
        <f>SUM(BF30:BH30)</f>
        <v>77.83078816074368</v>
      </c>
      <c r="BJ30" s="77">
        <f>BF30/BI30*100</f>
        <v>4.7759334562796125</v>
      </c>
      <c r="BK30" s="77">
        <f>BG30/BI30*100</f>
        <v>46.261829939046919</v>
      </c>
      <c r="BL30" s="77">
        <f>BH30/BI30*100</f>
        <v>48.962236604673478</v>
      </c>
      <c r="BM30" s="77">
        <f>SUM(BJ30:BL30)</f>
        <v>100</v>
      </c>
      <c r="BN30" s="77">
        <f>BF30/BI30*100</f>
        <v>4.7759334562796125</v>
      </c>
      <c r="BO30" s="77">
        <f>BG30/BI30*100</f>
        <v>46.261829939046919</v>
      </c>
      <c r="BP30" s="77">
        <f>BH30/BI30*100</f>
        <v>48.962236604673478</v>
      </c>
      <c r="BR30" s="77"/>
      <c r="BS30" s="77"/>
      <c r="BT30" s="77"/>
      <c r="BU30" s="77"/>
      <c r="BV30" s="77"/>
      <c r="BW30" s="77"/>
      <c r="BY30" s="79"/>
    </row>
    <row r="31" spans="1:127">
      <c r="A31" s="75" t="s">
        <v>469</v>
      </c>
      <c r="B31" s="75">
        <v>71</v>
      </c>
      <c r="C31" s="75" t="s">
        <v>429</v>
      </c>
      <c r="D31" s="76">
        <v>50.6</v>
      </c>
      <c r="E31" s="76">
        <v>0.47299999999999998</v>
      </c>
      <c r="F31" s="76">
        <v>10.14</v>
      </c>
      <c r="G31" s="76">
        <v>0.27600000000000002</v>
      </c>
      <c r="H31" s="76">
        <v>2.1</v>
      </c>
      <c r="I31" s="76">
        <v>26.67</v>
      </c>
      <c r="J31" s="76">
        <v>3.78</v>
      </c>
      <c r="K31" s="76">
        <v>0</v>
      </c>
      <c r="L31" s="76">
        <v>0</v>
      </c>
      <c r="M31" s="76">
        <v>0</v>
      </c>
      <c r="N31" s="76">
        <v>0</v>
      </c>
      <c r="O31" s="76">
        <f>SUM(D31:N31)</f>
        <v>94.039000000000016</v>
      </c>
      <c r="P31" s="75">
        <v>11</v>
      </c>
      <c r="Q31" s="77">
        <f>D31/'[2]at-wt-ox'!A$2*phengite_paragonite_chlorite!D$1</f>
        <v>1.6843002248507515</v>
      </c>
      <c r="R31" s="77">
        <f>E31/'[2]at-wt-ox'!B$2*phengite_paragonite_chlorite!E$1</f>
        <v>7.6316245485966681E-3</v>
      </c>
      <c r="S31" s="77">
        <f>F31/'[2]at-wt-ox'!C$2*phengite_paragonite_chlorite!F$1</f>
        <v>0.10764788313728822</v>
      </c>
      <c r="T31" s="77">
        <f>G31/'[2]at-wt-ox'!D$2*phengite_paragonite_chlorite!G$1</f>
        <v>6.9115941992692756E-3</v>
      </c>
      <c r="U31" s="77">
        <f>H31/'[2]at-wt-ox'!E$2*phengite_paragonite_chlorite!H$1</f>
        <v>2.92298355891343E-2</v>
      </c>
      <c r="V31" s="77">
        <f>I31/'[2]at-wt-ox'!F$2*phengite_paragonite_chlorite!I$1</f>
        <v>0.78471026233508434</v>
      </c>
      <c r="W31" s="77">
        <f>J31/'[2]at-wt-ox'!G$2*phengite_paragonite_chlorite!J$1</f>
        <v>9.3786286360794349E-2</v>
      </c>
      <c r="X31" s="77">
        <f>K31/'[2]at-wt-ox'!H$2*phengite_paragonite_chlorite!K$1</f>
        <v>0</v>
      </c>
      <c r="Y31" s="77">
        <f>L31/'[2]at-wt-ox'!I$2*phengite_paragonite_chlorite!L$1</f>
        <v>0</v>
      </c>
      <c r="Z31" s="77">
        <f>M31/'[2]at-wt-ox'!J$2*phengite_paragonite_chlorite!M$1</f>
        <v>0</v>
      </c>
      <c r="AA31" s="77">
        <f>N31/'[2]at-wt-ox'!K$2*phengite_paragonite_chlorite!N$1</f>
        <v>0</v>
      </c>
      <c r="AB31" s="77">
        <f>SUM(Q31:AA31)</f>
        <v>2.7142177110209182</v>
      </c>
      <c r="AC31" s="77">
        <f>P31/AB31</f>
        <v>4.0527331154517041</v>
      </c>
      <c r="AD31" s="77">
        <f>Q31*$AC31*AD$1</f>
        <v>3.4130096488076958</v>
      </c>
      <c r="AE31" s="77">
        <f>R31*$AC31*AE$1</f>
        <v>6.185787506558376E-2</v>
      </c>
      <c r="AF31" s="77">
        <f>S31*$AC31*AF$1</f>
        <v>0.87253628159752616</v>
      </c>
      <c r="AG31" s="77">
        <f>T31*$AC31*AG$1</f>
        <v>1.4005423345971249E-2</v>
      </c>
      <c r="AH31" s="77">
        <f>U31*$AC31*AH$1</f>
        <v>0.11846072265129334</v>
      </c>
      <c r="AI31" s="77">
        <f>V31*$AC31*AI$1</f>
        <v>2.1201475108001269</v>
      </c>
      <c r="AJ31" s="77">
        <f>W31*$AC31*AJ$1</f>
        <v>0.38009078850962774</v>
      </c>
      <c r="AK31" s="77">
        <f>X31*$AC31*AK$1</f>
        <v>0</v>
      </c>
      <c r="AL31" s="77">
        <f>Y31*$AC31*AL$1</f>
        <v>0</v>
      </c>
      <c r="AM31" s="77">
        <f>Z31*$AC31*AM$1</f>
        <v>0</v>
      </c>
      <c r="AN31" s="77">
        <f>AA31*$AC31*AN$1</f>
        <v>0</v>
      </c>
      <c r="AO31" s="77">
        <f>SUM(AD31:AN31)</f>
        <v>6.9801082507778247</v>
      </c>
      <c r="AP31" s="77">
        <f>AO31*22/7-22</f>
        <v>-6.2516926126836125E-2</v>
      </c>
      <c r="AQ31" s="77"/>
      <c r="AR31" s="77">
        <f>AD31</f>
        <v>3.4130096488076958</v>
      </c>
      <c r="AS31" s="77">
        <f>IF(4-AR31&gt;AI31,AI31,4-AR31)</f>
        <v>0.58699035119230425</v>
      </c>
      <c r="AT31" s="77">
        <f>SUM(AR31:AS31)</f>
        <v>4</v>
      </c>
      <c r="AU31" s="77">
        <f>AI31-AS31</f>
        <v>1.5331571596078226</v>
      </c>
      <c r="AV31" s="77">
        <f>AJ31</f>
        <v>0.38009078850962774</v>
      </c>
      <c r="AW31" s="77">
        <f>AH31</f>
        <v>0.11846072265129334</v>
      </c>
      <c r="AX31" s="77">
        <f>AM31</f>
        <v>0</v>
      </c>
      <c r="AY31" s="77">
        <f>AG31</f>
        <v>1.4005423345971249E-2</v>
      </c>
      <c r="AZ31" s="77">
        <f>SUM(AU31:AY31)</f>
        <v>2.0457140941147149</v>
      </c>
      <c r="BA31" s="77">
        <f>AF31</f>
        <v>0.87253628159752616</v>
      </c>
      <c r="BB31" s="77">
        <f>AE31</f>
        <v>6.185787506558376E-2</v>
      </c>
      <c r="BC31" s="77">
        <f>AK31</f>
        <v>0</v>
      </c>
      <c r="BD31" s="77">
        <f>SUM(BA31:BC31)</f>
        <v>0.93439415666310988</v>
      </c>
      <c r="BE31" s="77">
        <v>0.5689628164613747</v>
      </c>
      <c r="BF31" s="77">
        <f>BB31/(BB31+BA31+AV31+AW31)*100</f>
        <v>4.3168332515716887</v>
      </c>
      <c r="BG31" s="77">
        <f>BE31/(BA31+BB31+AW31+AV31)*100</f>
        <v>39.705819225188144</v>
      </c>
      <c r="BH31" s="77">
        <f>((AV31+AW31)/(AW31+AV31+BA31+BB31))*100</f>
        <v>34.79207358350061</v>
      </c>
      <c r="BI31" s="77">
        <f>SUM(BF31:BH31)</f>
        <v>78.81472606026044</v>
      </c>
      <c r="BJ31" s="77">
        <f>BF31/BI31*100</f>
        <v>5.4771912145848347</v>
      </c>
      <c r="BK31" s="77">
        <f>BG31/BI31*100</f>
        <v>50.378680749114991</v>
      </c>
      <c r="BL31" s="77">
        <f>BH31/BI31*100</f>
        <v>44.144128036300174</v>
      </c>
      <c r="BM31" s="77">
        <f>SUM(BJ31:BL31)</f>
        <v>100</v>
      </c>
      <c r="BN31" s="77">
        <f>BF31/BI31*100</f>
        <v>5.4771912145848347</v>
      </c>
      <c r="BO31" s="77">
        <f>BG31/BI31*100</f>
        <v>50.378680749114991</v>
      </c>
      <c r="BP31" s="77">
        <f>BH31/BI31*100</f>
        <v>44.144128036300174</v>
      </c>
      <c r="BR31" s="77"/>
      <c r="BS31" s="77"/>
      <c r="BT31" s="77"/>
      <c r="BU31" s="77"/>
      <c r="BV31" s="77"/>
      <c r="BW31" s="77"/>
      <c r="BY31" s="79"/>
    </row>
    <row r="32" spans="1:127">
      <c r="A32" s="75" t="s">
        <v>469</v>
      </c>
      <c r="B32" s="75">
        <v>25</v>
      </c>
      <c r="C32" s="75" t="s">
        <v>428</v>
      </c>
      <c r="D32" s="76">
        <v>44.08</v>
      </c>
      <c r="E32" s="76">
        <v>0.52510000000000001</v>
      </c>
      <c r="F32" s="76">
        <v>9.89</v>
      </c>
      <c r="G32" s="76">
        <v>0</v>
      </c>
      <c r="H32" s="76">
        <v>0.91720000000000002</v>
      </c>
      <c r="I32" s="76">
        <v>37.26</v>
      </c>
      <c r="J32" s="76">
        <v>0.54449999999999998</v>
      </c>
      <c r="K32" s="76">
        <v>0.21890000000000001</v>
      </c>
      <c r="L32" s="76">
        <v>0</v>
      </c>
      <c r="M32" s="76">
        <v>0</v>
      </c>
      <c r="N32" s="76">
        <v>0</v>
      </c>
      <c r="O32" s="76">
        <f>SUM(D32:N32)</f>
        <v>93.435700000000011</v>
      </c>
      <c r="P32" s="75">
        <v>11</v>
      </c>
      <c r="Q32" s="77">
        <f>D32/'[2]at-wt-ox'!A$2*phengite_paragonite_chlorite!D$1</f>
        <v>1.4672718164312475</v>
      </c>
      <c r="R32" s="77">
        <f>E32/'[2]at-wt-ox'!B$2*phengite_paragonite_chlorite!E$1</f>
        <v>8.4722326648374435E-3</v>
      </c>
      <c r="S32" s="77">
        <f>F32/'[2]at-wt-ox'!C$2*phengite_paragonite_chlorite!F$1</f>
        <v>0.10499384262601386</v>
      </c>
      <c r="T32" s="77">
        <f>G32/'[2]at-wt-ox'!D$2*phengite_paragonite_chlorite!G$1</f>
        <v>0</v>
      </c>
      <c r="U32" s="77">
        <f>H32/'[2]at-wt-ox'!E$2*phengite_paragonite_chlorite!H$1</f>
        <v>1.2766478667787609E-2</v>
      </c>
      <c r="V32" s="77">
        <f>I32/'[2]at-wt-ox'!F$2*phengite_paragonite_chlorite!I$1</f>
        <v>1.0962993766256184</v>
      </c>
      <c r="W32" s="77">
        <f>J32/'[2]at-wt-ox'!G$2*phengite_paragonite_chlorite!J$1</f>
        <v>1.3509691249590615E-2</v>
      </c>
      <c r="X32" s="77">
        <f>K32/'[2]at-wt-ox'!H$2*phengite_paragonite_chlorite!K$1</f>
        <v>3.9035333307179004E-3</v>
      </c>
      <c r="Y32" s="77">
        <f>L32/'[2]at-wt-ox'!I$2*phengite_paragonite_chlorite!L$1</f>
        <v>0</v>
      </c>
      <c r="Z32" s="77">
        <f>M32/'[2]at-wt-ox'!J$2*phengite_paragonite_chlorite!M$1</f>
        <v>0</v>
      </c>
      <c r="AA32" s="77">
        <f>N32/'[2]at-wt-ox'!K$2*phengite_paragonite_chlorite!N$1</f>
        <v>0</v>
      </c>
      <c r="AB32" s="77">
        <f>SUM(Q32:AA32)</f>
        <v>2.7072169715958134</v>
      </c>
      <c r="AC32" s="77">
        <f>P32/AB32</f>
        <v>4.0632132981627516</v>
      </c>
      <c r="AD32" s="77">
        <f>Q32*$AC32*AD$1</f>
        <v>2.9809191782714302</v>
      </c>
      <c r="AE32" s="77">
        <f>R32*$AC32*AE$1</f>
        <v>6.884897685779269E-2</v>
      </c>
      <c r="AF32" s="77">
        <f>S32*$AC32*AF$1</f>
        <v>0.85322475516645335</v>
      </c>
      <c r="AG32" s="77">
        <f>T32*$AC32*AG$1</f>
        <v>0</v>
      </c>
      <c r="AH32" s="77">
        <f>U32*$AC32*AH$1</f>
        <v>5.1872925893665704E-2</v>
      </c>
      <c r="AI32" s="77">
        <f>V32*$AC32*AI$1</f>
        <v>2.9696654705818313</v>
      </c>
      <c r="AJ32" s="77">
        <f>W32*$AC32*AJ$1</f>
        <v>5.4892757139409547E-2</v>
      </c>
      <c r="AK32" s="77">
        <f>X32*$AC32*AK$1</f>
        <v>1.5860888539194512E-2</v>
      </c>
      <c r="AL32" s="77">
        <f>Y32*$AC32*AL$1</f>
        <v>0</v>
      </c>
      <c r="AM32" s="77">
        <f>Z32*$AC32*AM$1</f>
        <v>0</v>
      </c>
      <c r="AN32" s="77">
        <f>AA32*$AC32*AN$1</f>
        <v>0</v>
      </c>
      <c r="AO32" s="77">
        <f>SUM(AD32:AN32)</f>
        <v>6.9952849524497775</v>
      </c>
      <c r="AP32" s="77">
        <f>AO32*22/7-22</f>
        <v>-1.4818720872124658E-2</v>
      </c>
      <c r="AQ32" s="77"/>
      <c r="AR32" s="77">
        <f>AD32</f>
        <v>2.9809191782714302</v>
      </c>
      <c r="AS32" s="77">
        <f>IF(4-AR32&gt;AI32,AI32,4-AR32)</f>
        <v>1.0190808217285698</v>
      </c>
      <c r="AT32" s="77">
        <f>SUM(AR32:AS32)</f>
        <v>4</v>
      </c>
      <c r="AU32" s="77">
        <f>AI32-AS32</f>
        <v>1.9505846488532614</v>
      </c>
      <c r="AV32" s="77">
        <f>AJ32</f>
        <v>5.4892757139409547E-2</v>
      </c>
      <c r="AW32" s="77">
        <f>AH32</f>
        <v>5.1872925893665704E-2</v>
      </c>
      <c r="AX32" s="77">
        <f>AM32</f>
        <v>0</v>
      </c>
      <c r="AY32" s="77">
        <f>AG32</f>
        <v>0</v>
      </c>
      <c r="AZ32" s="77">
        <f>SUM(AU32:AY32)</f>
        <v>2.0573503318863366</v>
      </c>
      <c r="BA32" s="77">
        <f>AF32</f>
        <v>0.85322475516645335</v>
      </c>
      <c r="BB32" s="77">
        <f>AE32</f>
        <v>6.884897685779269E-2</v>
      </c>
      <c r="BC32" s="77">
        <f>AK32</f>
        <v>1.5860888539194512E-2</v>
      </c>
      <c r="BD32" s="77">
        <f>SUM(BA32:BC32)</f>
        <v>0.93793462056344057</v>
      </c>
      <c r="BE32" s="77">
        <v>0.76468312035651609</v>
      </c>
      <c r="BF32" s="77">
        <f>BB32/(BB32+BA32+AV32+AW32)*100</f>
        <v>6.691907002217329</v>
      </c>
      <c r="BG32" s="77">
        <f>BE32/(BA32+BB32+AW32+AV32)*100</f>
        <v>74.324827486698894</v>
      </c>
      <c r="BH32" s="77">
        <f>((AV32+AW32)/(AW32+AV32+BA32+BB32))*100</f>
        <v>10.377293236488889</v>
      </c>
      <c r="BI32" s="77">
        <f>SUM(BF32:BH32)</f>
        <v>91.394027725405124</v>
      </c>
      <c r="BJ32" s="77">
        <f>BF32/BI32*100</f>
        <v>7.3220397095565968</v>
      </c>
      <c r="BK32" s="77">
        <f>BG32/BI32*100</f>
        <v>81.323505853149484</v>
      </c>
      <c r="BL32" s="77">
        <f>BH32/BI32*100</f>
        <v>11.35445443729391</v>
      </c>
      <c r="BM32" s="77">
        <f>SUM(BJ32:BL32)</f>
        <v>99.999999999999986</v>
      </c>
      <c r="BN32" s="77">
        <f>BF32/BI32*100</f>
        <v>7.3220397095565968</v>
      </c>
      <c r="BO32" s="77">
        <f>BG32/BI32*100</f>
        <v>81.323505853149484</v>
      </c>
      <c r="BP32" s="77">
        <f>BH32/BI32*100</f>
        <v>11.35445443729391</v>
      </c>
      <c r="BR32" s="77"/>
      <c r="BS32" s="77"/>
      <c r="BT32" s="77"/>
      <c r="BU32" s="77"/>
      <c r="BV32" s="77"/>
      <c r="BW32" s="77"/>
      <c r="BY32" s="79"/>
      <c r="DW32" s="75" t="s">
        <v>12</v>
      </c>
    </row>
    <row r="33" spans="1:127">
      <c r="A33" s="75" t="s">
        <v>469</v>
      </c>
      <c r="B33" s="75">
        <v>31</v>
      </c>
      <c r="C33" s="75" t="s">
        <v>427</v>
      </c>
      <c r="D33" s="76">
        <v>49.04</v>
      </c>
      <c r="E33" s="76">
        <v>1.0513999999999999</v>
      </c>
      <c r="F33" s="76">
        <v>9.49</v>
      </c>
      <c r="G33" s="76">
        <v>0.35930000000000001</v>
      </c>
      <c r="H33" s="76">
        <v>1.38</v>
      </c>
      <c r="I33" s="76">
        <v>29.55</v>
      </c>
      <c r="J33" s="76">
        <v>3.26</v>
      </c>
      <c r="K33" s="76">
        <v>0</v>
      </c>
      <c r="L33" s="76">
        <v>0</v>
      </c>
      <c r="M33" s="76">
        <v>0</v>
      </c>
      <c r="N33" s="76">
        <v>0</v>
      </c>
      <c r="O33" s="76">
        <f>SUM(D33:N33)</f>
        <v>94.130700000000004</v>
      </c>
      <c r="P33" s="75">
        <v>11</v>
      </c>
      <c r="Q33" s="77">
        <f>D33/'[2]at-wt-ox'!A$2*phengite_paragonite_chlorite!D$1</f>
        <v>1.6323731823454712</v>
      </c>
      <c r="R33" s="77">
        <f>E33/'[2]at-wt-ox'!B$2*phengite_paragonite_chlorite!E$1</f>
        <v>1.6963826745020161E-2</v>
      </c>
      <c r="S33" s="77">
        <f>F33/'[2]at-wt-ox'!C$2*phengite_paragonite_chlorite!F$1</f>
        <v>0.10074737780797487</v>
      </c>
      <c r="T33" s="77">
        <f>G33/'[2]at-wt-ox'!D$2*phengite_paragonite_chlorite!G$1</f>
        <v>8.9975934630342411E-3</v>
      </c>
      <c r="U33" s="77">
        <f>H33/'[2]at-wt-ox'!E$2*phengite_paragonite_chlorite!H$1</f>
        <v>1.9208177672859681E-2</v>
      </c>
      <c r="V33" s="77">
        <f>I33/'[2]at-wt-ox'!F$2*phengite_paragonite_chlorite!I$1</f>
        <v>0.86944837840276501</v>
      </c>
      <c r="W33" s="77">
        <f>J33/'[2]at-wt-ox'!G$2*phengite_paragonite_chlorite!J$1</f>
        <v>8.0884469189468136E-2</v>
      </c>
      <c r="X33" s="77">
        <f>K33/'[2]at-wt-ox'!H$2*phengite_paragonite_chlorite!K$1</f>
        <v>0</v>
      </c>
      <c r="Y33" s="77">
        <f>L33/'[2]at-wt-ox'!I$2*phengite_paragonite_chlorite!L$1</f>
        <v>0</v>
      </c>
      <c r="Z33" s="77">
        <f>M33/'[2]at-wt-ox'!J$2*phengite_paragonite_chlorite!M$1</f>
        <v>0</v>
      </c>
      <c r="AA33" s="77">
        <f>N33/'[2]at-wt-ox'!K$2*phengite_paragonite_chlorite!N$1</f>
        <v>0</v>
      </c>
      <c r="AB33" s="77">
        <f>SUM(Q33:AA33)</f>
        <v>2.7286230056265932</v>
      </c>
      <c r="AC33" s="77">
        <f>P33/AB33</f>
        <v>4.0313374098647206</v>
      </c>
      <c r="AD33" s="77">
        <f>Q33*$AC33*AD$1</f>
        <v>3.2903235384246114</v>
      </c>
      <c r="AE33" s="77">
        <f>R33*$AC33*AE$1</f>
        <v>0.13677381874332689</v>
      </c>
      <c r="AF33" s="77">
        <f>S33*$AC33*AF$1</f>
        <v>0.8122933462061277</v>
      </c>
      <c r="AG33" s="77">
        <f>T33*$AC33*AG$1</f>
        <v>1.8136167563142101E-2</v>
      </c>
      <c r="AH33" s="77">
        <f>U33*$AC33*AH$1</f>
        <v>7.7434645227927507E-2</v>
      </c>
      <c r="AI33" s="77">
        <f>V33*$AC33*AI$1</f>
        <v>2.336693182534189</v>
      </c>
      <c r="AJ33" s="77">
        <f>W33*$AC33*AJ$1</f>
        <v>0.32607258652055326</v>
      </c>
      <c r="AK33" s="77">
        <f>X33*$AC33*AK$1</f>
        <v>0</v>
      </c>
      <c r="AL33" s="77">
        <f>Y33*$AC33*AL$1</f>
        <v>0</v>
      </c>
      <c r="AM33" s="77">
        <f>Z33*$AC33*AM$1</f>
        <v>0</v>
      </c>
      <c r="AN33" s="77">
        <f>AA33*$AC33*AN$1</f>
        <v>0</v>
      </c>
      <c r="AO33" s="77">
        <f>SUM(AD33:AN33)</f>
        <v>6.9977272852198773</v>
      </c>
      <c r="AP33" s="77">
        <f>AO33*22/7-22</f>
        <v>-7.1428178803856213E-3</v>
      </c>
      <c r="AQ33" s="77"/>
      <c r="AR33" s="77">
        <f>AD33</f>
        <v>3.2903235384246114</v>
      </c>
      <c r="AS33" s="77">
        <f>IF(4-AR33&gt;AI33,AI33,4-AR33)</f>
        <v>0.70967646157538855</v>
      </c>
      <c r="AT33" s="77">
        <f>SUM(AR33:AS33)</f>
        <v>4</v>
      </c>
      <c r="AU33" s="77">
        <f>AI33-AS33</f>
        <v>1.6270167209588005</v>
      </c>
      <c r="AV33" s="77">
        <f>AJ33</f>
        <v>0.32607258652055326</v>
      </c>
      <c r="AW33" s="77">
        <f>AH33</f>
        <v>7.7434645227927507E-2</v>
      </c>
      <c r="AX33" s="77">
        <f>AM33</f>
        <v>0</v>
      </c>
      <c r="AY33" s="77">
        <f>AG33</f>
        <v>1.8136167563142101E-2</v>
      </c>
      <c r="AZ33" s="77">
        <f>SUM(AU33:AY33)</f>
        <v>2.0486601202704233</v>
      </c>
      <c r="BA33" s="77">
        <f>AF33</f>
        <v>0.8122933462061277</v>
      </c>
      <c r="BB33" s="77">
        <f>AE33</f>
        <v>0.13677381874332689</v>
      </c>
      <c r="BC33" s="77">
        <f>AK33</f>
        <v>0</v>
      </c>
      <c r="BD33" s="77">
        <f>SUM(BA33:BC33)</f>
        <v>0.94906716494945464</v>
      </c>
      <c r="BE33" s="77">
        <v>0.56996564852419118</v>
      </c>
      <c r="BF33" s="77">
        <f>BB33/(BB33+BA33+AV33+AW33)*100</f>
        <v>10.112110585357472</v>
      </c>
      <c r="BG33" s="77">
        <f>BE33/(BA33+BB33+AW33+AV33)*100</f>
        <v>42.139319649673887</v>
      </c>
      <c r="BH33" s="77">
        <f>((AV33+AW33)/(AW33+AV33+BA33+BB33))*100</f>
        <v>29.832535107390058</v>
      </c>
      <c r="BI33" s="77">
        <f>SUM(BF33:BH33)</f>
        <v>82.083965342421408</v>
      </c>
      <c r="BJ33" s="77">
        <f>BF33/BI33*100</f>
        <v>12.319227687373289</v>
      </c>
      <c r="BK33" s="77">
        <f>BG33/BI33*100</f>
        <v>51.336846939454659</v>
      </c>
      <c r="BL33" s="77">
        <f>BH33/BI33*100</f>
        <v>36.343925373172063</v>
      </c>
      <c r="BM33" s="77">
        <f>SUM(BJ33:BL33)</f>
        <v>100</v>
      </c>
      <c r="BN33" s="77">
        <f>BF33/BI33*100</f>
        <v>12.319227687373289</v>
      </c>
      <c r="BO33" s="77">
        <f>BG33/BI33*100</f>
        <v>51.336846939454659</v>
      </c>
      <c r="BP33" s="77">
        <f>BH33/BI33*100</f>
        <v>36.343925373172063</v>
      </c>
      <c r="BR33" s="77"/>
      <c r="BS33" s="77"/>
      <c r="BT33" s="77"/>
      <c r="BU33" s="77"/>
      <c r="BV33" s="77"/>
      <c r="BW33" s="77"/>
      <c r="BY33" s="79"/>
      <c r="DW33" s="75" t="s">
        <v>12</v>
      </c>
    </row>
    <row r="34" spans="1:127">
      <c r="A34" s="75" t="s">
        <v>469</v>
      </c>
      <c r="B34" s="75">
        <v>70</v>
      </c>
      <c r="C34" s="75" t="s">
        <v>426</v>
      </c>
      <c r="D34" s="76">
        <v>49.37</v>
      </c>
      <c r="E34" s="76">
        <v>0.96140000000000003</v>
      </c>
      <c r="F34" s="76">
        <v>9.48</v>
      </c>
      <c r="G34" s="76">
        <v>0.2833</v>
      </c>
      <c r="H34" s="76">
        <v>1.51</v>
      </c>
      <c r="I34" s="76">
        <v>29.09</v>
      </c>
      <c r="J34" s="76">
        <v>3.43</v>
      </c>
      <c r="K34" s="76">
        <v>0</v>
      </c>
      <c r="L34" s="76">
        <v>0</v>
      </c>
      <c r="M34" s="76">
        <v>0</v>
      </c>
      <c r="N34" s="76">
        <v>0</v>
      </c>
      <c r="O34" s="76">
        <f>SUM(D34:N34)</f>
        <v>94.12469999999999</v>
      </c>
      <c r="P34" s="75">
        <v>11</v>
      </c>
      <c r="Q34" s="77">
        <f>D34/'[2]at-wt-ox'!A$2*phengite_paragonite_chlorite!D$1</f>
        <v>1.6433577490292806</v>
      </c>
      <c r="R34" s="77">
        <f>E34/'[2]at-wt-ox'!B$2*phengite_paragonite_chlorite!E$1</f>
        <v>1.5511720594124392E-2</v>
      </c>
      <c r="S34" s="77">
        <f>F34/'[2]at-wt-ox'!C$2*phengite_paragonite_chlorite!F$1</f>
        <v>0.10064121618752389</v>
      </c>
      <c r="T34" s="77">
        <f>G34/'[2]at-wt-ox'!D$2*phengite_paragonite_chlorite!G$1</f>
        <v>7.0944008574383537E-3</v>
      </c>
      <c r="U34" s="77">
        <f>H34/'[2]at-wt-ox'!E$2*phengite_paragonite_chlorite!H$1</f>
        <v>2.1017643685520376E-2</v>
      </c>
      <c r="V34" s="77">
        <f>I34/'[2]at-wt-ox'!F$2*phengite_paragonite_chlorite!I$1</f>
        <v>0.85591381819751056</v>
      </c>
      <c r="W34" s="77">
        <f>J34/'[2]at-wt-ox'!G$2*phengite_paragonite_chlorite!J$1</f>
        <v>8.5102370957017101E-2</v>
      </c>
      <c r="X34" s="77">
        <f>K34/'[2]at-wt-ox'!H$2*phengite_paragonite_chlorite!K$1</f>
        <v>0</v>
      </c>
      <c r="Y34" s="77">
        <f>L34/'[2]at-wt-ox'!I$2*phengite_paragonite_chlorite!L$1</f>
        <v>0</v>
      </c>
      <c r="Z34" s="77">
        <f>M34/'[2]at-wt-ox'!J$2*phengite_paragonite_chlorite!M$1</f>
        <v>0</v>
      </c>
      <c r="AA34" s="77">
        <f>N34/'[2]at-wt-ox'!K$2*phengite_paragonite_chlorite!N$1</f>
        <v>0</v>
      </c>
      <c r="AB34" s="77">
        <f>SUM(Q34:AA34)</f>
        <v>2.7286389195084153</v>
      </c>
      <c r="AC34" s="77">
        <f>P34/AB34</f>
        <v>4.0313138984258616</v>
      </c>
      <c r="AD34" s="77">
        <f>Q34*$AC34*AD$1</f>
        <v>3.3124454668737888</v>
      </c>
      <c r="AE34" s="77">
        <f>R34*$AC34*AE$1</f>
        <v>0.12506522963918465</v>
      </c>
      <c r="AF34" s="77">
        <f>S34*$AC34*AF$1</f>
        <v>0.81143266714249374</v>
      </c>
      <c r="AG34" s="77">
        <f>T34*$AC34*AG$1</f>
        <v>1.4299878388797793E-2</v>
      </c>
      <c r="AH34" s="77">
        <f>U34*$AC34*AH$1</f>
        <v>8.4728719101600833E-2</v>
      </c>
      <c r="AI34" s="77">
        <f>V34*$AC34*AI$1</f>
        <v>2.3003048474362471</v>
      </c>
      <c r="AJ34" s="77">
        <f>W34*$AC34*AJ$1</f>
        <v>0.34307437082801645</v>
      </c>
      <c r="AK34" s="77">
        <f>X34*$AC34*AK$1</f>
        <v>0</v>
      </c>
      <c r="AL34" s="77">
        <f>Y34*$AC34*AL$1</f>
        <v>0</v>
      </c>
      <c r="AM34" s="77">
        <f>Z34*$AC34*AM$1</f>
        <v>0</v>
      </c>
      <c r="AN34" s="77">
        <f>AA34*$AC34*AN$1</f>
        <v>0</v>
      </c>
      <c r="AO34" s="77">
        <f>SUM(AD34:AN34)</f>
        <v>6.9913511794101293</v>
      </c>
      <c r="AP34" s="77">
        <f>AO34*22/7-22</f>
        <v>-2.7182007568164579E-2</v>
      </c>
      <c r="AQ34" s="77"/>
      <c r="AR34" s="77">
        <f>AD34</f>
        <v>3.3124454668737888</v>
      </c>
      <c r="AS34" s="77">
        <f>IF(4-AR34&gt;AI34,AI34,4-AR34)</f>
        <v>0.68755453312621118</v>
      </c>
      <c r="AT34" s="77">
        <f>SUM(AR34:AS34)</f>
        <v>4</v>
      </c>
      <c r="AU34" s="77">
        <f>AI34-AS34</f>
        <v>1.6127503143100359</v>
      </c>
      <c r="AV34" s="77">
        <f>AJ34</f>
        <v>0.34307437082801645</v>
      </c>
      <c r="AW34" s="77">
        <f>AH34</f>
        <v>8.4728719101600833E-2</v>
      </c>
      <c r="AX34" s="77">
        <f>AM34</f>
        <v>0</v>
      </c>
      <c r="AY34" s="77">
        <f>AG34</f>
        <v>1.4299878388797793E-2</v>
      </c>
      <c r="AZ34" s="77">
        <f>SUM(AU34:AY34)</f>
        <v>2.0548532826284509</v>
      </c>
      <c r="BA34" s="77">
        <f>AF34</f>
        <v>0.81143266714249374</v>
      </c>
      <c r="BB34" s="77">
        <f>AE34</f>
        <v>0.12506522963918465</v>
      </c>
      <c r="BC34" s="77">
        <f>AK34</f>
        <v>0</v>
      </c>
      <c r="BD34" s="77">
        <f>SUM(BA34:BC34)</f>
        <v>0.93649789678167839</v>
      </c>
      <c r="BE34" s="77">
        <v>0.55699218395397909</v>
      </c>
      <c r="BF34" s="77">
        <f>BB34/(BB34+BA34+AV34+AW34)*100</f>
        <v>9.1669822757117263</v>
      </c>
      <c r="BG34" s="77">
        <f>BE34/(BA34+BB34+AW34+AV34)*100</f>
        <v>40.826195200271165</v>
      </c>
      <c r="BH34" s="77">
        <f>((AV34+AW34)/(AW34+AV34+BA34+BB34))*100</f>
        <v>31.356943526138934</v>
      </c>
      <c r="BI34" s="77">
        <f>SUM(BF34:BH34)</f>
        <v>81.350121002121824</v>
      </c>
      <c r="BJ34" s="77">
        <f>BF34/BI34*100</f>
        <v>11.268553952701099</v>
      </c>
      <c r="BK34" s="77">
        <f>BG34/BI34*100</f>
        <v>50.185783004805003</v>
      </c>
      <c r="BL34" s="77">
        <f>BH34/BI34*100</f>
        <v>38.545663042493892</v>
      </c>
      <c r="BM34" s="77">
        <f>SUM(BJ34:BL34)</f>
        <v>100</v>
      </c>
      <c r="BN34" s="77">
        <f>BF34/BI34*100</f>
        <v>11.268553952701099</v>
      </c>
      <c r="BO34" s="77">
        <f>BG34/BI34*100</f>
        <v>50.185783004805003</v>
      </c>
      <c r="BP34" s="77">
        <f>BH34/BI34*100</f>
        <v>38.545663042493892</v>
      </c>
      <c r="BQ34" s="75" t="s">
        <v>105</v>
      </c>
      <c r="BR34" s="77"/>
      <c r="BS34" s="77"/>
      <c r="BT34" s="77"/>
      <c r="BU34" s="77"/>
      <c r="BV34" s="77"/>
      <c r="BW34" s="77"/>
      <c r="BY34" s="79"/>
      <c r="DW34" s="75" t="s">
        <v>12</v>
      </c>
    </row>
    <row r="35" spans="1:127">
      <c r="A35" s="75" t="s">
        <v>469</v>
      </c>
      <c r="B35" s="75">
        <v>71</v>
      </c>
      <c r="C35" s="75" t="s">
        <v>425</v>
      </c>
      <c r="D35" s="76">
        <v>50.83</v>
      </c>
      <c r="E35" s="76">
        <v>0.3468</v>
      </c>
      <c r="F35" s="76">
        <v>10.6</v>
      </c>
      <c r="G35" s="76">
        <v>0.29110000000000003</v>
      </c>
      <c r="H35" s="76">
        <v>1.48</v>
      </c>
      <c r="I35" s="76">
        <v>26.75</v>
      </c>
      <c r="J35" s="76">
        <v>4.05</v>
      </c>
      <c r="K35" s="76">
        <v>0</v>
      </c>
      <c r="L35" s="76">
        <v>0</v>
      </c>
      <c r="M35" s="76">
        <v>0</v>
      </c>
      <c r="N35" s="76">
        <v>0</v>
      </c>
      <c r="O35" s="76">
        <f>SUM(D35:N35)</f>
        <v>94.347899999999996</v>
      </c>
      <c r="P35" s="75">
        <v>11</v>
      </c>
      <c r="Q35" s="77">
        <f>D35/'[2]at-wt-ox'!A$2*phengite_paragonite_chlorite!D$1</f>
        <v>1.6919561349637093</v>
      </c>
      <c r="R35" s="77">
        <f>E35/'[2]at-wt-ox'!B$2*phengite_paragonite_chlorite!E$1</f>
        <v>5.5954490347850409E-3</v>
      </c>
      <c r="S35" s="77">
        <f>F35/'[2]at-wt-ox'!C$2*phengite_paragonite_chlorite!F$1</f>
        <v>0.11253131767803304</v>
      </c>
      <c r="T35" s="77">
        <f>G35/'[2]at-wt-ox'!D$2*phengite_paragonite_chlorite!G$1</f>
        <v>7.2897285195916159E-3</v>
      </c>
      <c r="U35" s="77">
        <f>H35/'[2]at-wt-ox'!E$2*phengite_paragonite_chlorite!H$1</f>
        <v>2.0600074605675599E-2</v>
      </c>
      <c r="V35" s="77">
        <f>I35/'[2]at-wt-ox'!F$2*phengite_paragonite_chlorite!I$1</f>
        <v>0.78706409889252005</v>
      </c>
      <c r="W35" s="77">
        <f>J35/'[2]at-wt-ox'!G$2*phengite_paragonite_chlorite!J$1</f>
        <v>0.1004853068151368</v>
      </c>
      <c r="X35" s="77">
        <f>K35/'[2]at-wt-ox'!H$2*phengite_paragonite_chlorite!K$1</f>
        <v>0</v>
      </c>
      <c r="Y35" s="77">
        <f>L35/'[2]at-wt-ox'!I$2*phengite_paragonite_chlorite!L$1</f>
        <v>0</v>
      </c>
      <c r="Z35" s="77">
        <f>M35/'[2]at-wt-ox'!J$2*phengite_paragonite_chlorite!M$1</f>
        <v>0</v>
      </c>
      <c r="AA35" s="77">
        <f>N35/'[2]at-wt-ox'!K$2*phengite_paragonite_chlorite!N$1</f>
        <v>0</v>
      </c>
      <c r="AB35" s="77">
        <f>SUM(Q35:AA35)</f>
        <v>2.7255221105094516</v>
      </c>
      <c r="AC35" s="77">
        <f>P35/AB35</f>
        <v>4.0359239639203999</v>
      </c>
      <c r="AD35" s="77">
        <f>Q35*$AC35*AD$1</f>
        <v>3.4143031555010865</v>
      </c>
      <c r="AE35" s="77">
        <f>R35*$AC35*AE$1</f>
        <v>4.5165613696768435E-2</v>
      </c>
      <c r="AF35" s="77">
        <f>S35*$AC35*AF$1</f>
        <v>0.90833568341662574</v>
      </c>
      <c r="AG35" s="77">
        <f>T35*$AC35*AG$1</f>
        <v>1.4710395011346892E-2</v>
      </c>
      <c r="AH35" s="77">
        <f>U35*$AC35*AH$1</f>
        <v>8.3140334759594231E-2</v>
      </c>
      <c r="AI35" s="77">
        <f>V35*$AC35*AI$1</f>
        <v>2.1176872385744914</v>
      </c>
      <c r="AJ35" s="77">
        <f>W35*$AC35*AJ$1</f>
        <v>0.40555105779710449</v>
      </c>
      <c r="AK35" s="77">
        <f>X35*$AC35*AK$1</f>
        <v>0</v>
      </c>
      <c r="AL35" s="77">
        <f>Y35*$AC35*AL$1</f>
        <v>0</v>
      </c>
      <c r="AM35" s="77">
        <f>Z35*$AC35*AM$1</f>
        <v>0</v>
      </c>
      <c r="AN35" s="77">
        <f>AA35*$AC35*AN$1</f>
        <v>0</v>
      </c>
      <c r="AO35" s="77">
        <f>SUM(AD35:AN35)</f>
        <v>6.9888934787570189</v>
      </c>
      <c r="AP35" s="77">
        <f>AO35*22/7-22</f>
        <v>-3.4906209620796602E-2</v>
      </c>
      <c r="AQ35" s="77"/>
      <c r="AR35" s="77">
        <f>AD35</f>
        <v>3.4143031555010865</v>
      </c>
      <c r="AS35" s="77">
        <f>IF(4-AR35&gt;AI35,AI35,4-AR35)</f>
        <v>0.58569684449891346</v>
      </c>
      <c r="AT35" s="77">
        <f>SUM(AR35:AS35)</f>
        <v>4</v>
      </c>
      <c r="AU35" s="77">
        <f>AI35-AS35</f>
        <v>1.5319903940755779</v>
      </c>
      <c r="AV35" s="77">
        <f>AJ35</f>
        <v>0.40555105779710449</v>
      </c>
      <c r="AW35" s="77">
        <f>AH35</f>
        <v>8.3140334759594231E-2</v>
      </c>
      <c r="AX35" s="77">
        <f>AM35</f>
        <v>0</v>
      </c>
      <c r="AY35" s="77">
        <f>AG35</f>
        <v>1.4710395011346892E-2</v>
      </c>
      <c r="AZ35" s="77">
        <f>SUM(AU35:AY35)</f>
        <v>2.0353921816436231</v>
      </c>
      <c r="BA35" s="77">
        <f>AF35</f>
        <v>0.90833568341662574</v>
      </c>
      <c r="BB35" s="77">
        <f>AE35</f>
        <v>4.5165613696768435E-2</v>
      </c>
      <c r="BC35" s="77">
        <f>AK35</f>
        <v>0</v>
      </c>
      <c r="BD35" s="77">
        <f>SUM(BA35:BC35)</f>
        <v>0.95350129711339415</v>
      </c>
      <c r="BE35" s="77">
        <v>0.60054336605343461</v>
      </c>
      <c r="BF35" s="77">
        <f>BB35/(BB35+BA35+AV35+AW35)*100</f>
        <v>3.1317322588218253</v>
      </c>
      <c r="BG35" s="77">
        <f>BE35/(BA35+BB35+AW35+AV35)*100</f>
        <v>41.64099363108069</v>
      </c>
      <c r="BH35" s="77">
        <f>((AV35+AW35)/(AW35+AV35+BA35+BB35))*100</f>
        <v>33.885305067555763</v>
      </c>
      <c r="BI35" s="77">
        <f>SUM(BF35:BH35)</f>
        <v>78.65803095745828</v>
      </c>
      <c r="BJ35" s="77">
        <f>BF35/BI35*100</f>
        <v>3.9814526510530168</v>
      </c>
      <c r="BK35" s="77">
        <f>BG35/BI35*100</f>
        <v>52.939277940483876</v>
      </c>
      <c r="BL35" s="77">
        <f>BH35/BI35*100</f>
        <v>43.079269408463105</v>
      </c>
      <c r="BM35" s="77">
        <f>SUM(BJ35:BL35)</f>
        <v>100</v>
      </c>
      <c r="BN35" s="77">
        <f>BF35/BI35*100</f>
        <v>3.9814526510530168</v>
      </c>
      <c r="BO35" s="77">
        <f>BG35/BI35*100</f>
        <v>52.939277940483876</v>
      </c>
      <c r="BP35" s="77">
        <f>BH35/BI35*100</f>
        <v>43.079269408463105</v>
      </c>
      <c r="BR35" s="77"/>
      <c r="BS35" s="77"/>
      <c r="BT35" s="77"/>
      <c r="BU35" s="77"/>
      <c r="BV35" s="77"/>
      <c r="BW35" s="77"/>
      <c r="BY35" s="79"/>
      <c r="DW35" s="75" t="s">
        <v>12</v>
      </c>
    </row>
    <row r="36" spans="1:127">
      <c r="A36" s="75" t="s">
        <v>469</v>
      </c>
      <c r="B36" s="75">
        <v>72</v>
      </c>
      <c r="C36" s="75" t="s">
        <v>424</v>
      </c>
      <c r="D36" s="76">
        <v>50.81</v>
      </c>
      <c r="E36" s="76">
        <v>0.33789999999999998</v>
      </c>
      <c r="F36" s="76">
        <v>10.56</v>
      </c>
      <c r="G36" s="76">
        <v>0.2631</v>
      </c>
      <c r="H36" s="76">
        <v>1.6</v>
      </c>
      <c r="I36" s="76">
        <v>26.21</v>
      </c>
      <c r="J36" s="76">
        <v>4.12</v>
      </c>
      <c r="K36" s="76">
        <v>0</v>
      </c>
      <c r="L36" s="76">
        <v>0</v>
      </c>
      <c r="M36" s="76">
        <v>0</v>
      </c>
      <c r="N36" s="76">
        <v>0</v>
      </c>
      <c r="O36" s="76">
        <f>SUM(D36:N36)</f>
        <v>93.90100000000001</v>
      </c>
      <c r="P36" s="75">
        <v>11</v>
      </c>
      <c r="Q36" s="77">
        <f>D36/'[2]at-wt-ox'!A$2*phengite_paragonite_chlorite!D$1</f>
        <v>1.6912904036495391</v>
      </c>
      <c r="R36" s="77">
        <f>E36/'[2]at-wt-ox'!B$2*phengite_paragonite_chlorite!E$1</f>
        <v>5.4518518709742369E-3</v>
      </c>
      <c r="S36" s="77">
        <f>F36/'[2]at-wt-ox'!C$2*phengite_paragonite_chlorite!F$1</f>
        <v>0.11210667119622915</v>
      </c>
      <c r="T36" s="77">
        <f>G36/'[2]at-wt-ox'!D$2*phengite_paragonite_chlorite!G$1</f>
        <v>6.5885522964773411E-3</v>
      </c>
      <c r="U36" s="77">
        <f>H36/'[2]at-wt-ox'!E$2*phengite_paragonite_chlorite!H$1</f>
        <v>2.2270350925054704E-2</v>
      </c>
      <c r="V36" s="77">
        <f>I36/'[2]at-wt-ox'!F$2*phengite_paragonite_chlorite!I$1</f>
        <v>0.77117570212983</v>
      </c>
      <c r="W36" s="77">
        <f>J36/'[2]at-wt-ox'!G$2*phengite_paragonite_chlorite!J$1</f>
        <v>0.10222208989589227</v>
      </c>
      <c r="X36" s="77">
        <f>K36/'[2]at-wt-ox'!H$2*phengite_paragonite_chlorite!K$1</f>
        <v>0</v>
      </c>
      <c r="Y36" s="77">
        <f>L36/'[2]at-wt-ox'!I$2*phengite_paragonite_chlorite!L$1</f>
        <v>0</v>
      </c>
      <c r="Z36" s="77">
        <f>M36/'[2]at-wt-ox'!J$2*phengite_paragonite_chlorite!M$1</f>
        <v>0</v>
      </c>
      <c r="AA36" s="77">
        <f>N36/'[2]at-wt-ox'!K$2*phengite_paragonite_chlorite!N$1</f>
        <v>0</v>
      </c>
      <c r="AB36" s="77">
        <f>SUM(Q36:AA36)</f>
        <v>2.7111056219639971</v>
      </c>
      <c r="AC36" s="77">
        <f>P36/AB36</f>
        <v>4.0573852641090786</v>
      </c>
      <c r="AD36" s="77">
        <f>Q36*$AC36*AD$1</f>
        <v>3.4311083805483675</v>
      </c>
      <c r="AE36" s="77">
        <f>R36*$AC36*AE$1</f>
        <v>4.424052688679276E-2</v>
      </c>
      <c r="AF36" s="77">
        <f>S36*$AC36*AF$1</f>
        <v>0.90971991143980369</v>
      </c>
      <c r="AG36" s="77">
        <f>T36*$AC36*AG$1</f>
        <v>1.3366147499769597E-2</v>
      </c>
      <c r="AH36" s="77">
        <f>U36*$AC36*AH$1</f>
        <v>9.0359393669854945E-2</v>
      </c>
      <c r="AI36" s="77">
        <f>V36*$AC36*AI$1</f>
        <v>2.0859712865736961</v>
      </c>
      <c r="AJ36" s="77">
        <f>W36*$AC36*AJ$1</f>
        <v>0.41475440121002682</v>
      </c>
      <c r="AK36" s="77">
        <f>X36*$AC36*AK$1</f>
        <v>0</v>
      </c>
      <c r="AL36" s="77">
        <f>Y36*$AC36*AL$1</f>
        <v>0</v>
      </c>
      <c r="AM36" s="77">
        <f>Z36*$AC36*AM$1</f>
        <v>0</v>
      </c>
      <c r="AN36" s="77">
        <f>AA36*$AC36*AN$1</f>
        <v>0</v>
      </c>
      <c r="AO36" s="77">
        <f>SUM(AD36:AN36)</f>
        <v>6.9895200478283108</v>
      </c>
      <c r="AP36" s="77">
        <f>AO36*22/7-22</f>
        <v>-3.2936992539593035E-2</v>
      </c>
      <c r="AQ36" s="77"/>
      <c r="AR36" s="77">
        <f>AD36</f>
        <v>3.4311083805483675</v>
      </c>
      <c r="AS36" s="77">
        <f>IF(4-AR36&gt;AI36,AI36,4-AR36)</f>
        <v>0.56889161945163247</v>
      </c>
      <c r="AT36" s="77">
        <f>SUM(AR36:AS36)</f>
        <v>4</v>
      </c>
      <c r="AU36" s="77">
        <f>AI36-AS36</f>
        <v>1.5170796671220637</v>
      </c>
      <c r="AV36" s="77">
        <f>AJ36</f>
        <v>0.41475440121002682</v>
      </c>
      <c r="AW36" s="77">
        <f>AH36</f>
        <v>9.0359393669854945E-2</v>
      </c>
      <c r="AX36" s="77">
        <f>AM36</f>
        <v>0</v>
      </c>
      <c r="AY36" s="77">
        <f>AG36</f>
        <v>1.3366147499769597E-2</v>
      </c>
      <c r="AZ36" s="77">
        <f>SUM(AU36:AY36)</f>
        <v>2.035559609501715</v>
      </c>
      <c r="BA36" s="77">
        <f>AF36</f>
        <v>0.90971991143980369</v>
      </c>
      <c r="BB36" s="77">
        <f>AE36</f>
        <v>4.424052688679276E-2</v>
      </c>
      <c r="BC36" s="77">
        <f>AK36</f>
        <v>0</v>
      </c>
      <c r="BD36" s="77">
        <f>SUM(BA36:BC36)</f>
        <v>0.95396043832659649</v>
      </c>
      <c r="BE36" s="77">
        <v>0.59478591679628223</v>
      </c>
      <c r="BF36" s="77">
        <f>BB36/(BB36+BA36+AV36+AW36)*100</f>
        <v>3.0320956864250332</v>
      </c>
      <c r="BG36" s="77">
        <f>BE36/(BA36+BB36+AW36+AV36)*100</f>
        <v>40.764609727167468</v>
      </c>
      <c r="BH36" s="77">
        <f>((AV36+AW36)/(AW36+AV36+BA36+BB36))*100</f>
        <v>34.618786582903184</v>
      </c>
      <c r="BI36" s="77">
        <f>SUM(BF36:BH36)</f>
        <v>78.415491996495689</v>
      </c>
      <c r="BJ36" s="77">
        <f>BF36/BI36*100</f>
        <v>3.8667049191766014</v>
      </c>
      <c r="BK36" s="77">
        <f>BG36/BI36*100</f>
        <v>51.985403252955678</v>
      </c>
      <c r="BL36" s="77">
        <f>BH36/BI36*100</f>
        <v>44.147891827867717</v>
      </c>
      <c r="BM36" s="77">
        <f>SUM(BJ36:BL36)</f>
        <v>100</v>
      </c>
      <c r="BN36" s="77">
        <f>BF36/BI36*100</f>
        <v>3.8667049191766014</v>
      </c>
      <c r="BO36" s="77">
        <f>BG36/BI36*100</f>
        <v>51.985403252955678</v>
      </c>
      <c r="BP36" s="77">
        <f>BH36/BI36*100</f>
        <v>44.147891827867717</v>
      </c>
      <c r="BR36" s="77"/>
      <c r="BS36" s="77"/>
      <c r="BT36" s="77"/>
      <c r="BU36" s="77"/>
      <c r="BV36" s="77"/>
      <c r="BW36" s="77"/>
      <c r="BY36" s="79"/>
      <c r="DW36" s="75" t="s">
        <v>12</v>
      </c>
    </row>
    <row r="37" spans="1:127">
      <c r="A37" s="75" t="s">
        <v>469</v>
      </c>
      <c r="B37" s="75">
        <v>73</v>
      </c>
      <c r="C37" s="75" t="s">
        <v>423</v>
      </c>
      <c r="D37" s="76">
        <v>49.74</v>
      </c>
      <c r="E37" s="76">
        <v>0.7722</v>
      </c>
      <c r="F37" s="76">
        <v>9.73</v>
      </c>
      <c r="G37" s="76">
        <v>0.32090000000000002</v>
      </c>
      <c r="H37" s="76">
        <v>1.61</v>
      </c>
      <c r="I37" s="76">
        <v>28.77</v>
      </c>
      <c r="J37" s="76">
        <v>3.29</v>
      </c>
      <c r="K37" s="76">
        <v>0</v>
      </c>
      <c r="L37" s="76">
        <v>0</v>
      </c>
      <c r="M37" s="76">
        <v>0</v>
      </c>
      <c r="N37" s="76">
        <v>0</v>
      </c>
      <c r="O37" s="76">
        <f>SUM(D37:N37)</f>
        <v>94.233100000000007</v>
      </c>
      <c r="P37" s="75">
        <v>11</v>
      </c>
      <c r="Q37" s="77">
        <f>D37/'[2]at-wt-ox'!A$2*phengite_paragonite_chlorite!D$1</f>
        <v>1.6556737783414304</v>
      </c>
      <c r="R37" s="77">
        <f>E37/'[2]at-wt-ox'!B$2*phengite_paragonite_chlorite!E$1</f>
        <v>1.2459070774685723E-2</v>
      </c>
      <c r="S37" s="77">
        <f>F37/'[2]at-wt-ox'!C$2*phengite_paragonite_chlorite!F$1</f>
        <v>0.10329525669879826</v>
      </c>
      <c r="T37" s="77">
        <f>G37/'[2]at-wt-ox'!D$2*phengite_paragonite_chlorite!G$1</f>
        <v>8.035980357048951E-3</v>
      </c>
      <c r="U37" s="77">
        <f>H37/'[2]at-wt-ox'!E$2*phengite_paragonite_chlorite!H$1</f>
        <v>2.2409540618336297E-2</v>
      </c>
      <c r="V37" s="77">
        <f>I37/'[2]at-wt-ox'!F$2*phengite_paragonite_chlorite!I$1</f>
        <v>0.84649847196776817</v>
      </c>
      <c r="W37" s="77">
        <f>J37/'[2]at-wt-ox'!G$2*phengite_paragonite_chlorite!J$1</f>
        <v>8.1628804795506202E-2</v>
      </c>
      <c r="X37" s="77">
        <f>K37/'[2]at-wt-ox'!H$2*phengite_paragonite_chlorite!K$1</f>
        <v>0</v>
      </c>
      <c r="Y37" s="77">
        <f>L37/'[2]at-wt-ox'!I$2*phengite_paragonite_chlorite!L$1</f>
        <v>0</v>
      </c>
      <c r="Z37" s="77">
        <f>M37/'[2]at-wt-ox'!J$2*phengite_paragonite_chlorite!M$1</f>
        <v>0</v>
      </c>
      <c r="AA37" s="77">
        <f>N37/'[2]at-wt-ox'!K$2*phengite_paragonite_chlorite!N$1</f>
        <v>0</v>
      </c>
      <c r="AB37" s="77">
        <f>SUM(Q37:AA37)</f>
        <v>2.7300009035535737</v>
      </c>
      <c r="AC37" s="77">
        <f>P37/AB37</f>
        <v>4.0293026957176377</v>
      </c>
      <c r="AD37" s="77">
        <f>Q37*$AC37*AD$1</f>
        <v>3.335605409150066</v>
      </c>
      <c r="AE37" s="77">
        <f>R37*$AC37*AE$1</f>
        <v>0.10040273491715604</v>
      </c>
      <c r="AF37" s="77">
        <f>S37*$AC37*AF$1</f>
        <v>0.83241571254262636</v>
      </c>
      <c r="AG37" s="77">
        <f>T37*$AC37*AG$1</f>
        <v>1.6189698657695661E-2</v>
      </c>
      <c r="AH37" s="77">
        <f>U37*$AC37*AH$1</f>
        <v>9.0294822423256343E-2</v>
      </c>
      <c r="AI37" s="77">
        <f>V37*$AC37*AI$1</f>
        <v>2.2738657166803931</v>
      </c>
      <c r="AJ37" s="77">
        <f>W37*$AC37*AJ$1</f>
        <v>0.32890716321074198</v>
      </c>
      <c r="AK37" s="77">
        <f>X37*$AC37*AK$1</f>
        <v>0</v>
      </c>
      <c r="AL37" s="77">
        <f>Y37*$AC37*AL$1</f>
        <v>0</v>
      </c>
      <c r="AM37" s="77">
        <f>Z37*$AC37*AM$1</f>
        <v>0</v>
      </c>
      <c r="AN37" s="77">
        <f>AA37*$AC37*AN$1</f>
        <v>0</v>
      </c>
      <c r="AO37" s="77">
        <f>SUM(AD37:AN37)</f>
        <v>6.9776812575819358</v>
      </c>
      <c r="AP37" s="77">
        <f>AO37*22/7-22</f>
        <v>-7.0144619028202015E-2</v>
      </c>
      <c r="AQ37" s="77"/>
      <c r="AR37" s="77">
        <f>AD37</f>
        <v>3.335605409150066</v>
      </c>
      <c r="AS37" s="77">
        <f>IF(4-AR37&gt;AI37,AI37,4-AR37)</f>
        <v>0.66439459084993402</v>
      </c>
      <c r="AT37" s="77">
        <f>SUM(AR37:AS37)</f>
        <v>4</v>
      </c>
      <c r="AU37" s="77">
        <f>AI37-AS37</f>
        <v>1.609471125830459</v>
      </c>
      <c r="AV37" s="77">
        <f>AJ37</f>
        <v>0.32890716321074198</v>
      </c>
      <c r="AW37" s="77">
        <f>AH37</f>
        <v>9.0294822423256343E-2</v>
      </c>
      <c r="AX37" s="77">
        <f>AM37</f>
        <v>0</v>
      </c>
      <c r="AY37" s="77">
        <f>AG37</f>
        <v>1.6189698657695661E-2</v>
      </c>
      <c r="AZ37" s="77">
        <f>SUM(AU37:AY37)</f>
        <v>2.0448628101221527</v>
      </c>
      <c r="BA37" s="77">
        <f>AF37</f>
        <v>0.83241571254262636</v>
      </c>
      <c r="BB37" s="77">
        <f>AE37</f>
        <v>0.10040273491715604</v>
      </c>
      <c r="BC37" s="77">
        <f>AK37</f>
        <v>0</v>
      </c>
      <c r="BD37" s="77">
        <f>SUM(BA37:BC37)</f>
        <v>0.93281844745978237</v>
      </c>
      <c r="BE37" s="77">
        <v>0.57432026440482131</v>
      </c>
      <c r="BF37" s="77">
        <f>BB37/(BB37+BA37+AV37+AW37)*100</f>
        <v>7.4261255569494615</v>
      </c>
      <c r="BG37" s="77">
        <f>BE37/(BA37+BB37+AW37+AV37)*100</f>
        <v>42.478667507311592</v>
      </c>
      <c r="BH37" s="77">
        <f>((AV37+AW37)/(AW37+AV37+BA37+BB37))*100</f>
        <v>31.005595431331844</v>
      </c>
      <c r="BI37" s="77">
        <f>SUM(BF37:BH37)</f>
        <v>80.910388495592898</v>
      </c>
      <c r="BJ37" s="77">
        <f>BF37/BI37*100</f>
        <v>9.1782102336017761</v>
      </c>
      <c r="BK37" s="77">
        <f>BG37/BI37*100</f>
        <v>52.500881898033846</v>
      </c>
      <c r="BL37" s="77">
        <f>BH37/BI37*100</f>
        <v>38.32090786836438</v>
      </c>
      <c r="BM37" s="77">
        <f>SUM(BJ37:BL37)</f>
        <v>100</v>
      </c>
      <c r="BN37" s="77">
        <f>BF37/BI37*100</f>
        <v>9.1782102336017761</v>
      </c>
      <c r="BO37" s="77">
        <f>BG37/BI37*100</f>
        <v>52.500881898033846</v>
      </c>
      <c r="BP37" s="77">
        <f>BH37/BI37*100</f>
        <v>38.32090786836438</v>
      </c>
      <c r="BR37" s="77"/>
      <c r="BS37" s="77"/>
      <c r="BT37" s="77"/>
      <c r="BU37" s="77"/>
      <c r="BV37" s="77"/>
      <c r="BW37" s="77"/>
      <c r="BY37" s="79"/>
      <c r="DW37" s="75" t="s">
        <v>12</v>
      </c>
    </row>
    <row r="38" spans="1:127">
      <c r="A38" s="75" t="s">
        <v>469</v>
      </c>
      <c r="B38" s="75">
        <v>74</v>
      </c>
      <c r="C38" s="75" t="s">
        <v>422</v>
      </c>
      <c r="D38" s="76">
        <v>49.25</v>
      </c>
      <c r="E38" s="76">
        <v>0.96060000000000001</v>
      </c>
      <c r="F38" s="76">
        <v>9.5399999999999991</v>
      </c>
      <c r="G38" s="76">
        <v>0.34160000000000001</v>
      </c>
      <c r="H38" s="76">
        <v>1.55</v>
      </c>
      <c r="I38" s="76">
        <v>29.33</v>
      </c>
      <c r="J38" s="76">
        <v>3.46</v>
      </c>
      <c r="K38" s="76">
        <v>0</v>
      </c>
      <c r="L38" s="76">
        <v>0</v>
      </c>
      <c r="M38" s="76">
        <v>5.8099999999999999E-2</v>
      </c>
      <c r="N38" s="76">
        <v>0</v>
      </c>
      <c r="O38" s="76">
        <f>SUM(D38:N38)</f>
        <v>94.490299999999976</v>
      </c>
      <c r="P38" s="75">
        <v>11</v>
      </c>
      <c r="Q38" s="77">
        <f>D38/'[2]at-wt-ox'!A$2*phengite_paragonite_chlorite!D$1</f>
        <v>1.6393633611442591</v>
      </c>
      <c r="R38" s="77">
        <f>E38/'[2]at-wt-ox'!B$2*phengite_paragonite_chlorite!E$1</f>
        <v>1.5498812983894206E-2</v>
      </c>
      <c r="S38" s="77">
        <f>F38/'[2]at-wt-ox'!C$2*phengite_paragonite_chlorite!F$1</f>
        <v>0.10127818591022973</v>
      </c>
      <c r="T38" s="77">
        <f>G38/'[2]at-wt-ox'!D$2*phengite_paragonite_chlorite!G$1</f>
        <v>8.554349921994147E-3</v>
      </c>
      <c r="U38" s="77">
        <f>H38/'[2]at-wt-ox'!E$2*phengite_paragonite_chlorite!H$1</f>
        <v>2.1574402458646745E-2</v>
      </c>
      <c r="V38" s="77">
        <f>I38/'[2]at-wt-ox'!F$2*phengite_paragonite_chlorite!I$1</f>
        <v>0.86297532786981712</v>
      </c>
      <c r="W38" s="77">
        <f>J38/'[2]at-wt-ox'!G$2*phengite_paragonite_chlorite!J$1</f>
        <v>8.5846706563055153E-2</v>
      </c>
      <c r="X38" s="77">
        <f>K38/'[2]at-wt-ox'!H$2*phengite_paragonite_chlorite!K$1</f>
        <v>0</v>
      </c>
      <c r="Y38" s="77">
        <f>L38/'[2]at-wt-ox'!I$2*phengite_paragonite_chlorite!L$1</f>
        <v>0</v>
      </c>
      <c r="Z38" s="77">
        <f>M38/'[2]at-wt-ox'!J$2*phengite_paragonite_chlorite!M$1</f>
        <v>8.1903199158694852E-4</v>
      </c>
      <c r="AA38" s="77">
        <f>N38/'[2]at-wt-ox'!K$2*phengite_paragonite_chlorite!N$1</f>
        <v>0</v>
      </c>
      <c r="AB38" s="77">
        <f>SUM(Q38:AA38)</f>
        <v>2.7359101788434836</v>
      </c>
      <c r="AC38" s="77">
        <f>P38/AB38</f>
        <v>4.0205998300170398</v>
      </c>
      <c r="AD38" s="77">
        <f>Q38*$AC38*AD$1</f>
        <v>3.2956120255763857</v>
      </c>
      <c r="AE38" s="77">
        <f>R38*$AC38*AE$1</f>
        <v>0.12462904969702188</v>
      </c>
      <c r="AF38" s="77">
        <f>S38*$AC38*AF$1</f>
        <v>0.81439811411020768</v>
      </c>
      <c r="AG38" s="77">
        <f>T38*$AC38*AG$1</f>
        <v>1.7196808921137972E-2</v>
      </c>
      <c r="AH38" s="77">
        <f>U38*$AC38*AH$1</f>
        <v>8.6742038857954312E-2</v>
      </c>
      <c r="AI38" s="77">
        <f>V38*$AC38*AI$1</f>
        <v>2.3131189710281905</v>
      </c>
      <c r="AJ38" s="77">
        <f>W38*$AC38*AJ$1</f>
        <v>0.34515525381494222</v>
      </c>
      <c r="AK38" s="77">
        <f>X38*$AC38*AK$1</f>
        <v>0</v>
      </c>
      <c r="AL38" s="77">
        <f>Y38*$AC38*AL$1</f>
        <v>0</v>
      </c>
      <c r="AM38" s="77">
        <f>Z38*$AC38*AM$1</f>
        <v>3.292999886153003E-3</v>
      </c>
      <c r="AN38" s="77">
        <f>AA38*$AC38*AN$1</f>
        <v>0</v>
      </c>
      <c r="AO38" s="77">
        <f>SUM(AD38:AN38)</f>
        <v>7.0001452618919933</v>
      </c>
      <c r="AP38" s="77">
        <f>AO38*22/7-22</f>
        <v>4.5653737483775103E-4</v>
      </c>
      <c r="AQ38" s="77"/>
      <c r="AR38" s="77">
        <f>AD38</f>
        <v>3.2956120255763857</v>
      </c>
      <c r="AS38" s="77">
        <f>IF(4-AR38&gt;AI38,AI38,4-AR38)</f>
        <v>0.70438797442361434</v>
      </c>
      <c r="AT38" s="77">
        <f>SUM(AR38:AS38)</f>
        <v>4</v>
      </c>
      <c r="AU38" s="77">
        <f>AI38-AS38</f>
        <v>1.6087309966045762</v>
      </c>
      <c r="AV38" s="77">
        <f>AJ38</f>
        <v>0.34515525381494222</v>
      </c>
      <c r="AW38" s="77">
        <f>AH38</f>
        <v>8.6742038857954312E-2</v>
      </c>
      <c r="AX38" s="77">
        <f>AM38</f>
        <v>3.292999886153003E-3</v>
      </c>
      <c r="AY38" s="77">
        <f>AG38</f>
        <v>1.7196808921137972E-2</v>
      </c>
      <c r="AZ38" s="77">
        <f>SUM(AU38:AY38)</f>
        <v>2.0611180980847639</v>
      </c>
      <c r="BA38" s="77">
        <f>AF38</f>
        <v>0.81439811411020768</v>
      </c>
      <c r="BB38" s="77">
        <f>AE38</f>
        <v>0.12462904969702188</v>
      </c>
      <c r="BC38" s="77">
        <f>AK38</f>
        <v>0</v>
      </c>
      <c r="BD38" s="77">
        <f>SUM(BA38:BC38)</f>
        <v>0.93902716380722961</v>
      </c>
      <c r="BE38" s="77">
        <v>0.55782938854731201</v>
      </c>
      <c r="BF38" s="77">
        <f>BB38/(BB38+BA38+AV38+AW38)*100</f>
        <v>9.0908765328331267</v>
      </c>
      <c r="BG38" s="77">
        <f>BE38/(BA38+BB38+AW38+AV38)*100</f>
        <v>40.690016573163284</v>
      </c>
      <c r="BH38" s="77">
        <f>((AV38+AW38)/(AW38+AV38+BA38+BB38))*100</f>
        <v>31.504091318189829</v>
      </c>
      <c r="BI38" s="77">
        <f>SUM(BF38:BH38)</f>
        <v>81.284984424186234</v>
      </c>
      <c r="BJ38" s="77">
        <f>BF38/BI38*100</f>
        <v>11.183955557390929</v>
      </c>
      <c r="BK38" s="77">
        <f>BG38/BI38*100</f>
        <v>50.058466347021934</v>
      </c>
      <c r="BL38" s="77">
        <f>BH38/BI38*100</f>
        <v>38.757578095587149</v>
      </c>
      <c r="BM38" s="77">
        <f>SUM(BJ38:BL38)</f>
        <v>100.00000000000001</v>
      </c>
      <c r="BN38" s="77">
        <f>BF38/BI38*100</f>
        <v>11.183955557390929</v>
      </c>
      <c r="BO38" s="77">
        <f>BG38/BI38*100</f>
        <v>50.058466347021934</v>
      </c>
      <c r="BP38" s="77">
        <f>BH38/BI38*100</f>
        <v>38.757578095587149</v>
      </c>
      <c r="BR38" s="77"/>
      <c r="BS38" s="77"/>
      <c r="BT38" s="77"/>
      <c r="BU38" s="77"/>
      <c r="BV38" s="77"/>
      <c r="BW38" s="77"/>
      <c r="BY38" s="79"/>
      <c r="DW38" s="75" t="s">
        <v>12</v>
      </c>
    </row>
    <row r="39" spans="1:127">
      <c r="A39" s="75" t="s">
        <v>469</v>
      </c>
      <c r="B39" s="75">
        <v>75</v>
      </c>
      <c r="C39" s="75" t="s">
        <v>421</v>
      </c>
      <c r="D39" s="76">
        <v>49.14</v>
      </c>
      <c r="E39" s="76">
        <v>0.82279999999999998</v>
      </c>
      <c r="F39" s="76">
        <v>9.7200000000000006</v>
      </c>
      <c r="G39" s="76">
        <v>0.3135</v>
      </c>
      <c r="H39" s="76">
        <v>1.57</v>
      </c>
      <c r="I39" s="76">
        <v>29.36</v>
      </c>
      <c r="J39" s="76">
        <v>3.24</v>
      </c>
      <c r="K39" s="76">
        <v>0</v>
      </c>
      <c r="L39" s="76">
        <v>0</v>
      </c>
      <c r="M39" s="76">
        <v>0</v>
      </c>
      <c r="N39" s="76">
        <v>0</v>
      </c>
      <c r="O39" s="76">
        <f>SUM(D39:N39)</f>
        <v>94.166299999999993</v>
      </c>
      <c r="P39" s="75">
        <v>11</v>
      </c>
      <c r="Q39" s="77">
        <f>D39/'[2]at-wt-ox'!A$2*phengite_paragonite_chlorite!D$1</f>
        <v>1.6357018389163227</v>
      </c>
      <c r="R39" s="77">
        <f>E39/'[2]at-wt-ox'!B$2*phengite_paragonite_chlorite!E$1</f>
        <v>1.3275477121744901E-2</v>
      </c>
      <c r="S39" s="77">
        <f>F39/'[2]at-wt-ox'!C$2*phengite_paragonite_chlorite!F$1</f>
        <v>0.10318909507834728</v>
      </c>
      <c r="T39" s="77">
        <f>G39/'[2]at-wt-ox'!D$2*phengite_paragonite_chlorite!G$1</f>
        <v>7.8506694980830342E-3</v>
      </c>
      <c r="U39" s="77">
        <f>H39/'[2]at-wt-ox'!E$2*phengite_paragonite_chlorite!H$1</f>
        <v>2.1852781845209928E-2</v>
      </c>
      <c r="V39" s="77">
        <f>I39/'[2]at-wt-ox'!F$2*phengite_paragonite_chlorite!I$1</f>
        <v>0.86385801657885553</v>
      </c>
      <c r="W39" s="77">
        <f>J39/'[2]at-wt-ox'!G$2*phengite_paragonite_chlorite!J$1</f>
        <v>8.0388245452109444E-2</v>
      </c>
      <c r="X39" s="77">
        <f>K39/'[2]at-wt-ox'!H$2*phengite_paragonite_chlorite!K$1</f>
        <v>0</v>
      </c>
      <c r="Y39" s="77">
        <f>L39/'[2]at-wt-ox'!I$2*phengite_paragonite_chlorite!L$1</f>
        <v>0</v>
      </c>
      <c r="Z39" s="77">
        <f>M39/'[2]at-wt-ox'!J$2*phengite_paragonite_chlorite!M$1</f>
        <v>0</v>
      </c>
      <c r="AA39" s="77">
        <f>N39/'[2]at-wt-ox'!K$2*phengite_paragonite_chlorite!N$1</f>
        <v>0</v>
      </c>
      <c r="AB39" s="77">
        <f>SUM(Q39:AA39)</f>
        <v>2.7261161244906731</v>
      </c>
      <c r="AC39" s="77">
        <f>P39/AB39</f>
        <v>4.03504454604081</v>
      </c>
      <c r="AD39" s="77">
        <f>Q39*$AC39*AD$1</f>
        <v>3.3000648920341158</v>
      </c>
      <c r="AE39" s="77">
        <f>R39*$AC39*AE$1</f>
        <v>0.10713428311237262</v>
      </c>
      <c r="AF39" s="77">
        <f>S39*$AC39*AF$1</f>
        <v>0.83274519061354357</v>
      </c>
      <c r="AG39" s="77">
        <f>T39*$AC39*AG$1</f>
        <v>1.5838900570504445E-2</v>
      </c>
      <c r="AH39" s="77">
        <f>U39*$AC39*AH$1</f>
        <v>8.8176948200333949E-2</v>
      </c>
      <c r="AI39" s="77">
        <f>V39*$AC39*AI$1</f>
        <v>2.3238037189000949</v>
      </c>
      <c r="AJ39" s="77">
        <f>W39*$AC39*AJ$1</f>
        <v>0.32437015137732417</v>
      </c>
      <c r="AK39" s="77">
        <f>X39*$AC39*AK$1</f>
        <v>0</v>
      </c>
      <c r="AL39" s="77">
        <f>Y39*$AC39*AL$1</f>
        <v>0</v>
      </c>
      <c r="AM39" s="77">
        <f>Z39*$AC39*AM$1</f>
        <v>0</v>
      </c>
      <c r="AN39" s="77">
        <f>AA39*$AC39*AN$1</f>
        <v>0</v>
      </c>
      <c r="AO39" s="77">
        <f>SUM(AD39:AN39)</f>
        <v>6.9921340848082894</v>
      </c>
      <c r="AP39" s="77">
        <f>AO39*22/7-22</f>
        <v>-2.47214477453781E-2</v>
      </c>
      <c r="AQ39" s="77"/>
      <c r="AR39" s="77">
        <f>AD39</f>
        <v>3.3000648920341158</v>
      </c>
      <c r="AS39" s="77">
        <f>IF(4-AR39&gt;AI39,AI39,4-AR39)</f>
        <v>0.69993510796588421</v>
      </c>
      <c r="AT39" s="77">
        <f>SUM(AR39:AS39)</f>
        <v>4</v>
      </c>
      <c r="AU39" s="77">
        <f>AI39-AS39</f>
        <v>1.6238686109342106</v>
      </c>
      <c r="AV39" s="77">
        <f>AJ39</f>
        <v>0.32437015137732417</v>
      </c>
      <c r="AW39" s="77">
        <f>AH39</f>
        <v>8.8176948200333949E-2</v>
      </c>
      <c r="AX39" s="77">
        <f>AM39</f>
        <v>0</v>
      </c>
      <c r="AY39" s="77">
        <f>AG39</f>
        <v>1.5838900570504445E-2</v>
      </c>
      <c r="AZ39" s="77">
        <f>SUM(AU39:AY39)</f>
        <v>2.0522546110823732</v>
      </c>
      <c r="BA39" s="77">
        <f>AF39</f>
        <v>0.83274519061354357</v>
      </c>
      <c r="BB39" s="77">
        <f>AE39</f>
        <v>0.10713428311237262</v>
      </c>
      <c r="BC39" s="77">
        <f>AK39</f>
        <v>0</v>
      </c>
      <c r="BD39" s="77">
        <f>SUM(BA39:BC39)</f>
        <v>0.93987947372591618</v>
      </c>
      <c r="BE39" s="77">
        <v>0.57872281346098609</v>
      </c>
      <c r="BF39" s="77">
        <f>BB39/(BB39+BA39+AV39+AW39)*100</f>
        <v>7.9216339893910508</v>
      </c>
      <c r="BG39" s="77">
        <f>BE39/(BA39+BB39+AW39+AV39)*100</f>
        <v>42.791440576869107</v>
      </c>
      <c r="BH39" s="77">
        <f>((AV39+AW39)/(AW39+AV39+BA39+BB39))*100</f>
        <v>30.504214256152085</v>
      </c>
      <c r="BI39" s="77">
        <f>SUM(BF39:BH39)</f>
        <v>81.217288822412243</v>
      </c>
      <c r="BJ39" s="77">
        <f>BF39/BI39*100</f>
        <v>9.7536301743737148</v>
      </c>
      <c r="BK39" s="77">
        <f>BG39/BI39*100</f>
        <v>52.687600383258093</v>
      </c>
      <c r="BL39" s="77">
        <f>BH39/BI39*100</f>
        <v>37.558769442368188</v>
      </c>
      <c r="BM39" s="77">
        <f>SUM(BJ39:BL39)</f>
        <v>100</v>
      </c>
      <c r="BN39" s="77">
        <f>BF39/BI39*100</f>
        <v>9.7536301743737148</v>
      </c>
      <c r="BO39" s="77">
        <f>BG39/BI39*100</f>
        <v>52.687600383258093</v>
      </c>
      <c r="BP39" s="77">
        <f>BH39/BI39*100</f>
        <v>37.558769442368188</v>
      </c>
      <c r="BR39" s="77"/>
      <c r="BS39" s="77"/>
      <c r="BT39" s="77"/>
      <c r="BU39" s="77"/>
      <c r="BV39" s="77"/>
      <c r="BW39" s="77"/>
      <c r="BY39" s="79"/>
      <c r="DW39" s="75" t="s">
        <v>12</v>
      </c>
    </row>
    <row r="40" spans="1:127">
      <c r="A40" s="75" t="s">
        <v>469</v>
      </c>
      <c r="B40" s="75">
        <v>76</v>
      </c>
      <c r="C40" s="75" t="s">
        <v>420</v>
      </c>
      <c r="D40" s="76">
        <v>49.31</v>
      </c>
      <c r="E40" s="76">
        <v>0.80300000000000005</v>
      </c>
      <c r="F40" s="76">
        <v>9.6999999999999993</v>
      </c>
      <c r="G40" s="76">
        <v>0.2848</v>
      </c>
      <c r="H40" s="76">
        <v>1.44</v>
      </c>
      <c r="I40" s="76">
        <v>29.33</v>
      </c>
      <c r="J40" s="76">
        <v>3.4</v>
      </c>
      <c r="K40" s="76">
        <v>0</v>
      </c>
      <c r="L40" s="76">
        <v>0</v>
      </c>
      <c r="M40" s="76">
        <v>0</v>
      </c>
      <c r="N40" s="76">
        <v>0</v>
      </c>
      <c r="O40" s="76">
        <f>SUM(D40:N40)</f>
        <v>94.267799999999994</v>
      </c>
      <c r="P40" s="75">
        <v>11</v>
      </c>
      <c r="Q40" s="77">
        <f>D40/'[2]at-wt-ox'!A$2*phengite_paragonite_chlorite!D$1</f>
        <v>1.6413605550867698</v>
      </c>
      <c r="R40" s="77">
        <f>E40/'[2]at-wt-ox'!B$2*phengite_paragonite_chlorite!E$1</f>
        <v>1.2956013768547834E-2</v>
      </c>
      <c r="S40" s="77">
        <f>F40/'[2]at-wt-ox'!C$2*phengite_paragonite_chlorite!F$1</f>
        <v>0.10297677183744532</v>
      </c>
      <c r="T40" s="77">
        <f>G40/'[2]at-wt-ox'!D$2*phengite_paragonite_chlorite!G$1</f>
        <v>7.1319638693909037E-3</v>
      </c>
      <c r="U40" s="77">
        <f>H40/'[2]at-wt-ox'!E$2*phengite_paragonite_chlorite!H$1</f>
        <v>2.0043315832549233E-2</v>
      </c>
      <c r="V40" s="77">
        <f>I40/'[2]at-wt-ox'!F$2*phengite_paragonite_chlorite!I$1</f>
        <v>0.86297532786981712</v>
      </c>
      <c r="W40" s="77">
        <f>J40/'[2]at-wt-ox'!G$2*phengite_paragonite_chlorite!J$1</f>
        <v>8.4358035350979049E-2</v>
      </c>
      <c r="X40" s="77">
        <f>K40/'[2]at-wt-ox'!H$2*phengite_paragonite_chlorite!K$1</f>
        <v>0</v>
      </c>
      <c r="Y40" s="77">
        <f>L40/'[2]at-wt-ox'!I$2*phengite_paragonite_chlorite!L$1</f>
        <v>0</v>
      </c>
      <c r="Z40" s="77">
        <f>M40/'[2]at-wt-ox'!J$2*phengite_paragonite_chlorite!M$1</f>
        <v>0</v>
      </c>
      <c r="AA40" s="77">
        <f>N40/'[2]at-wt-ox'!K$2*phengite_paragonite_chlorite!N$1</f>
        <v>0</v>
      </c>
      <c r="AB40" s="77">
        <f>SUM(Q40:AA40)</f>
        <v>2.7318019836154992</v>
      </c>
      <c r="AC40" s="77">
        <f>P40/AB40</f>
        <v>4.0266461720046278</v>
      </c>
      <c r="AD40" s="77">
        <f>Q40*$AC40*AD$1</f>
        <v>3.3045890980097665</v>
      </c>
      <c r="AE40" s="77">
        <f>R40*$AC40*AE$1</f>
        <v>0.10433856649112477</v>
      </c>
      <c r="AF40" s="77">
        <f>S40*$AC40*AF$1</f>
        <v>0.82930204824928633</v>
      </c>
      <c r="AG40" s="77">
        <f>T40*$AC40*AG$1</f>
        <v>1.4358947506779098E-2</v>
      </c>
      <c r="AH40" s="77">
        <f>U40*$AC40*AH$1</f>
        <v>8.0707340971414118E-2</v>
      </c>
      <c r="AI40" s="77">
        <f>V40*$AC40*AI$1</f>
        <v>2.316597533667625</v>
      </c>
      <c r="AJ40" s="77">
        <f>W40*$AC40*AJ$1</f>
        <v>0.33967996012385088</v>
      </c>
      <c r="AK40" s="77">
        <f>X40*$AC40*AK$1</f>
        <v>0</v>
      </c>
      <c r="AL40" s="77">
        <f>Y40*$AC40*AL$1</f>
        <v>0</v>
      </c>
      <c r="AM40" s="77">
        <f>Z40*$AC40*AM$1</f>
        <v>0</v>
      </c>
      <c r="AN40" s="77">
        <f>AA40*$AC40*AN$1</f>
        <v>0</v>
      </c>
      <c r="AO40" s="77">
        <f>SUM(AD40:AN40)</f>
        <v>6.9895734950198474</v>
      </c>
      <c r="AP40" s="77">
        <f>AO40*22/7-22</f>
        <v>-3.2769015651904709E-2</v>
      </c>
      <c r="AQ40" s="77"/>
      <c r="AR40" s="77">
        <f>AD40</f>
        <v>3.3045890980097665</v>
      </c>
      <c r="AS40" s="77">
        <f>IF(4-AR40&gt;AI40,AI40,4-AR40)</f>
        <v>0.69541090199023348</v>
      </c>
      <c r="AT40" s="77">
        <f>SUM(AR40:AS40)</f>
        <v>4</v>
      </c>
      <c r="AU40" s="77">
        <f>AI40-AS40</f>
        <v>1.6211866316773915</v>
      </c>
      <c r="AV40" s="77">
        <f>AJ40</f>
        <v>0.33967996012385088</v>
      </c>
      <c r="AW40" s="77">
        <f>AH40</f>
        <v>8.0707340971414118E-2</v>
      </c>
      <c r="AX40" s="77">
        <f>AM40</f>
        <v>0</v>
      </c>
      <c r="AY40" s="77">
        <f>AG40</f>
        <v>1.4358947506779098E-2</v>
      </c>
      <c r="AZ40" s="77">
        <f>SUM(AU40:AY40)</f>
        <v>2.0559328802794354</v>
      </c>
      <c r="BA40" s="77">
        <f>AF40</f>
        <v>0.82930204824928633</v>
      </c>
      <c r="BB40" s="77">
        <f>AE40</f>
        <v>0.10433856649112477</v>
      </c>
      <c r="BC40" s="77">
        <f>AK40</f>
        <v>0</v>
      </c>
      <c r="BD40" s="77">
        <f>SUM(BA40:BC40)</f>
        <v>0.93364061474041105</v>
      </c>
      <c r="BE40" s="77">
        <v>0.57182726078072277</v>
      </c>
      <c r="BF40" s="77">
        <f>BB40/(BB40+BA40+AV40+AW40)*100</f>
        <v>7.7057913851598343</v>
      </c>
      <c r="BG40" s="77">
        <f>BE40/(BA40+BB40+AW40+AV40)*100</f>
        <v>42.231571010690985</v>
      </c>
      <c r="BH40" s="77">
        <f>((AV40+AW40)/(AW40+AV40+BA40+BB40))*100</f>
        <v>31.047166471144084</v>
      </c>
      <c r="BI40" s="77">
        <f>SUM(BF40:BH40)</f>
        <v>80.984528866994907</v>
      </c>
      <c r="BJ40" s="77">
        <f>BF40/BI40*100</f>
        <v>9.51514010511249</v>
      </c>
      <c r="BK40" s="77">
        <f>BG40/BI40*100</f>
        <v>52.147702285272388</v>
      </c>
      <c r="BL40" s="77">
        <f>BH40/BI40*100</f>
        <v>38.337157609615112</v>
      </c>
      <c r="BM40" s="77">
        <f>SUM(BJ40:BL40)</f>
        <v>100</v>
      </c>
      <c r="BN40" s="77">
        <f>BF40/BI40*100</f>
        <v>9.51514010511249</v>
      </c>
      <c r="BO40" s="77">
        <f>BG40/BI40*100</f>
        <v>52.147702285272388</v>
      </c>
      <c r="BP40" s="77">
        <f>BH40/BI40*100</f>
        <v>38.337157609615112</v>
      </c>
      <c r="BQ40" s="75" t="s">
        <v>105</v>
      </c>
      <c r="BR40" s="77"/>
      <c r="BS40" s="77"/>
      <c r="BT40" s="77"/>
      <c r="BU40" s="77"/>
      <c r="BV40" s="77"/>
      <c r="BW40" s="77"/>
      <c r="BY40" s="79"/>
      <c r="DW40" s="75" t="s">
        <v>12</v>
      </c>
    </row>
    <row r="41" spans="1:127">
      <c r="A41" s="75" t="s">
        <v>470</v>
      </c>
      <c r="B41" s="75">
        <v>30</v>
      </c>
      <c r="C41" s="75" t="s">
        <v>419</v>
      </c>
      <c r="D41" s="76">
        <v>45.71</v>
      </c>
      <c r="E41" s="76">
        <v>7.37</v>
      </c>
      <c r="F41" s="76">
        <v>0.39379999999999998</v>
      </c>
      <c r="G41" s="76">
        <v>0</v>
      </c>
      <c r="H41" s="76">
        <v>0.88160000000000005</v>
      </c>
      <c r="I41" s="76">
        <v>39.770000000000003</v>
      </c>
      <c r="J41" s="76">
        <v>0</v>
      </c>
      <c r="K41" s="76">
        <v>0.39200000000000002</v>
      </c>
      <c r="L41" s="76">
        <v>0</v>
      </c>
      <c r="M41" s="76">
        <v>0</v>
      </c>
      <c r="N41" s="76">
        <v>0</v>
      </c>
      <c r="O41" s="75">
        <f>SUM(D41:N41)</f>
        <v>94.517399999999995</v>
      </c>
      <c r="P41" s="75">
        <v>11</v>
      </c>
      <c r="Q41" s="77">
        <f>D41/'[2]at-wt-ox'!A$2*phengite_paragonite_chlorite!D$1</f>
        <v>1.5215289185361234</v>
      </c>
      <c r="R41" s="77">
        <f>E41/'[2]at-wt-ox'!B$2*phengite_paragonite_chlorite!E$1</f>
        <v>0.118911359245576</v>
      </c>
      <c r="S41" s="77">
        <f>F41/'[2]at-wt-ox'!C$2*phengite_paragonite_chlorite!F$1</f>
        <v>4.1806446133593779E-3</v>
      </c>
      <c r="T41" s="77">
        <f>G41/'[2]at-wt-ox'!D$2*phengite_paragonite_chlorite!G$1</f>
        <v>0</v>
      </c>
      <c r="U41" s="77">
        <f>H41/'[2]at-wt-ox'!E$2*phengite_paragonite_chlorite!H$1</f>
        <v>1.2270963359705142E-2</v>
      </c>
      <c r="V41" s="77">
        <f>I41/'[2]at-wt-ox'!F$2*phengite_paragonite_chlorite!I$1</f>
        <v>1.1701509986151597</v>
      </c>
      <c r="W41" s="77">
        <f>J41/'[2]at-wt-ox'!G$2*phengite_paragonite_chlorite!J$1</f>
        <v>0</v>
      </c>
      <c r="X41" s="77">
        <f>K41/'[2]at-wt-ox'!H$2*phengite_paragonite_chlorite!K$1</f>
        <v>6.9903383537753177E-3</v>
      </c>
      <c r="Y41" s="77">
        <f>L41/'[2]at-wt-ox'!I$2*phengite_paragonite_chlorite!L$1</f>
        <v>0</v>
      </c>
      <c r="Z41" s="77">
        <f>M41/'[2]at-wt-ox'!J$2*phengite_paragonite_chlorite!M$1</f>
        <v>0</v>
      </c>
      <c r="AA41" s="77">
        <f>N41/'[2]at-wt-ox'!K$2*phengite_paragonite_chlorite!N$1</f>
        <v>0</v>
      </c>
      <c r="AB41" s="77">
        <f>SUM(Q41:AA41)</f>
        <v>2.8340332227236988</v>
      </c>
      <c r="AC41" s="77">
        <f>P41/AB41</f>
        <v>3.8813941600262014</v>
      </c>
      <c r="AD41" s="77">
        <f>Q41*$AC41*AD$1</f>
        <v>2.9528267293585455</v>
      </c>
      <c r="AE41" s="77">
        <f>R41*$AC41*AE$1</f>
        <v>0.92308371067311268</v>
      </c>
      <c r="AF41" s="77">
        <f>S41*$AC41*AF$1</f>
        <v>3.2453459174876173E-2</v>
      </c>
      <c r="AG41" s="77">
        <f>T41*$AC41*AG$1</f>
        <v>0</v>
      </c>
      <c r="AH41" s="77">
        <f>U41*$AC41*AH$1</f>
        <v>4.7628445522255036E-2</v>
      </c>
      <c r="AI41" s="77">
        <f>V41*$AC41*AI$1</f>
        <v>3.0278781682491389</v>
      </c>
      <c r="AJ41" s="77">
        <f>W41*$AC41*AJ$1</f>
        <v>0</v>
      </c>
      <c r="AK41" s="77">
        <f>X41*$AC41*AK$1</f>
        <v>2.7132258462950688E-2</v>
      </c>
      <c r="AL41" s="77">
        <f>Y41*$AC41*AL$1</f>
        <v>0</v>
      </c>
      <c r="AM41" s="77">
        <f>Z41*$AC41*AM$1</f>
        <v>0</v>
      </c>
      <c r="AN41" s="77">
        <f>AA41*$AC41*AN$1</f>
        <v>0</v>
      </c>
      <c r="AO41" s="77">
        <f>SUM(AD41:AN41)</f>
        <v>7.0110027714408787</v>
      </c>
      <c r="AP41" s="77"/>
      <c r="AQ41" s="77"/>
      <c r="AR41" s="77">
        <f>AD41</f>
        <v>2.9528267293585455</v>
      </c>
      <c r="AS41" s="77">
        <f>IF(4-AR41&gt;AI41,AI41,4-AR41)</f>
        <v>1.0471732706414545</v>
      </c>
      <c r="AT41" s="77">
        <f>SUM(AR41:AS41)</f>
        <v>4</v>
      </c>
      <c r="AU41" s="77">
        <f>AI41-AS41</f>
        <v>1.9807048976076844</v>
      </c>
      <c r="AV41" s="77">
        <f>AJ41</f>
        <v>0</v>
      </c>
      <c r="AW41" s="77">
        <f>AH41</f>
        <v>4.7628445522255036E-2</v>
      </c>
      <c r="AX41" s="77">
        <f>AM41</f>
        <v>0</v>
      </c>
      <c r="AY41" s="77">
        <f>AG41</f>
        <v>0</v>
      </c>
      <c r="AZ41" s="77">
        <f>SUM(AU41:AY41)</f>
        <v>2.0283333431299395</v>
      </c>
      <c r="BA41" s="77">
        <f>AF41</f>
        <v>3.2453459174876173E-2</v>
      </c>
      <c r="BB41" s="77">
        <f>AE41</f>
        <v>0.92308371067311268</v>
      </c>
      <c r="BC41" s="77">
        <f>AK41</f>
        <v>2.7132258462950688E-2</v>
      </c>
      <c r="BD41" s="77">
        <f>SUM(BA41:BC41)</f>
        <v>0.98266942831093951</v>
      </c>
      <c r="BE41" s="77">
        <v>3.0912629038120705E-2</v>
      </c>
      <c r="BF41" s="77">
        <f>BB41/(BB41+BA41+AV41+AW41)*100</f>
        <v>92.017080383324839</v>
      </c>
      <c r="BG41" s="77">
        <f>BE41/(BA41+BB41+AW41+AV41)*100</f>
        <v>3.0815080346141657</v>
      </c>
      <c r="BH41" s="77">
        <f>((AV41+AW41)/(AW41+AV41+BA41+BB41))*100</f>
        <v>4.7478147967299034</v>
      </c>
      <c r="BI41" s="77">
        <f>SUM(BF41:BH41)</f>
        <v>99.846403214668896</v>
      </c>
      <c r="BJ41" s="77">
        <f>BF41/BI41*100</f>
        <v>92.158633081142554</v>
      </c>
      <c r="BK41" s="77">
        <f>BG41/BI41*100</f>
        <v>3.0862484129638101</v>
      </c>
      <c r="BL41" s="77">
        <f>BH41/BI41*100</f>
        <v>4.7551185058936412</v>
      </c>
      <c r="BM41" s="77">
        <f>SUM(BJ41:BL41)</f>
        <v>100</v>
      </c>
      <c r="BN41" s="77">
        <f>BF41/BI41*100</f>
        <v>92.158633081142554</v>
      </c>
      <c r="BO41" s="77">
        <f>BG41/BI41*100</f>
        <v>3.0862484129638101</v>
      </c>
      <c r="BP41" s="77">
        <f>BH41/BI41*100</f>
        <v>4.7551185058936412</v>
      </c>
      <c r="BQ41" s="77"/>
      <c r="BR41" s="77"/>
      <c r="BS41" s="77"/>
      <c r="BT41" s="77"/>
      <c r="BU41" s="77"/>
      <c r="BW41" s="77"/>
      <c r="BY41" s="79"/>
    </row>
    <row r="42" spans="1:127">
      <c r="A42" s="75" t="s">
        <v>470</v>
      </c>
      <c r="B42" s="75">
        <v>43</v>
      </c>
      <c r="C42" s="75" t="s">
        <v>418</v>
      </c>
      <c r="D42" s="76">
        <v>45.81</v>
      </c>
      <c r="E42" s="76">
        <v>7.65</v>
      </c>
      <c r="F42" s="76">
        <v>0</v>
      </c>
      <c r="G42" s="76">
        <v>0</v>
      </c>
      <c r="H42" s="76">
        <v>1.1468</v>
      </c>
      <c r="I42" s="76">
        <v>40.07</v>
      </c>
      <c r="J42" s="76">
        <v>0</v>
      </c>
      <c r="K42" s="76">
        <v>0.50180000000000002</v>
      </c>
      <c r="L42" s="76">
        <v>0</v>
      </c>
      <c r="M42" s="76">
        <v>0</v>
      </c>
      <c r="N42" s="76">
        <v>0</v>
      </c>
      <c r="O42" s="75">
        <f>SUM(D42:N42)</f>
        <v>95.178600000000003</v>
      </c>
      <c r="P42" s="75">
        <v>11</v>
      </c>
      <c r="Q42" s="77">
        <f>D42/'[2]at-wt-ox'!A$2*phengite_paragonite_chlorite!D$1</f>
        <v>1.5248575751069748</v>
      </c>
      <c r="R42" s="77">
        <f>E42/'[2]at-wt-ox'!B$2*phengite_paragonite_chlorite!E$1</f>
        <v>0.12342902282614063</v>
      </c>
      <c r="S42" s="77">
        <f>F42/'[2]at-wt-ox'!C$2*phengite_paragonite_chlorite!F$1</f>
        <v>0</v>
      </c>
      <c r="T42" s="77">
        <f>G42/'[2]at-wt-ox'!D$2*phengite_paragonite_chlorite!G$1</f>
        <v>0</v>
      </c>
      <c r="U42" s="77">
        <f>H42/'[2]at-wt-ox'!E$2*phengite_paragonite_chlorite!H$1</f>
        <v>1.596227402553296E-2</v>
      </c>
      <c r="V42" s="77">
        <f>I42/'[2]at-wt-ox'!F$2*phengite_paragonite_chlorite!I$1</f>
        <v>1.1789778857055431</v>
      </c>
      <c r="W42" s="77">
        <f>J42/'[2]at-wt-ox'!G$2*phengite_paragonite_chlorite!J$1</f>
        <v>0</v>
      </c>
      <c r="X42" s="77">
        <f>K42/'[2]at-wt-ox'!H$2*phengite_paragonite_chlorite!K$1</f>
        <v>8.9483463926644247E-3</v>
      </c>
      <c r="Y42" s="77">
        <f>L42/'[2]at-wt-ox'!I$2*phengite_paragonite_chlorite!L$1</f>
        <v>0</v>
      </c>
      <c r="Z42" s="77">
        <f>M42/'[2]at-wt-ox'!J$2*phengite_paragonite_chlorite!M$1</f>
        <v>0</v>
      </c>
      <c r="AA42" s="77">
        <f>N42/'[2]at-wt-ox'!K$2*phengite_paragonite_chlorite!N$1</f>
        <v>0</v>
      </c>
      <c r="AB42" s="77">
        <f>SUM(Q42:AA42)</f>
        <v>2.8521751040568559</v>
      </c>
      <c r="AC42" s="77">
        <f>P42/AB42</f>
        <v>3.8567057065864927</v>
      </c>
      <c r="AD42" s="77">
        <f>Q42*$AC42*AD$1</f>
        <v>2.9404634558233558</v>
      </c>
      <c r="AE42" s="77">
        <f>R42*$AC42*AE$1</f>
        <v>0.95205883338394204</v>
      </c>
      <c r="AF42" s="77">
        <f>S42*$AC42*AF$1</f>
        <v>0</v>
      </c>
      <c r="AG42" s="77">
        <f>T42*$AC42*AG$1</f>
        <v>0</v>
      </c>
      <c r="AH42" s="77">
        <f>U42*$AC42*AH$1</f>
        <v>6.1561793324370312E-2</v>
      </c>
      <c r="AI42" s="77">
        <f>V42*$AC42*AI$1</f>
        <v>3.0313138264932302</v>
      </c>
      <c r="AJ42" s="77">
        <f>W42*$AC42*AJ$1</f>
        <v>0</v>
      </c>
      <c r="AK42" s="77">
        <f>X42*$AC42*AK$1</f>
        <v>3.4511138597101546E-2</v>
      </c>
      <c r="AL42" s="77">
        <f>Y42*$AC42*AL$1</f>
        <v>0</v>
      </c>
      <c r="AM42" s="77">
        <f>Z42*$AC42*AM$1</f>
        <v>0</v>
      </c>
      <c r="AN42" s="77">
        <f>AA42*$AC42*AN$1</f>
        <v>0</v>
      </c>
      <c r="AO42" s="77">
        <f>SUM(AD42:AN42)</f>
        <v>7.0199090476220007</v>
      </c>
      <c r="AP42" s="77"/>
      <c r="AQ42" s="77"/>
      <c r="AR42" s="77">
        <f>AD42</f>
        <v>2.9404634558233558</v>
      </c>
      <c r="AS42" s="77">
        <f>IF(4-AR42&gt;AI42,AI42,4-AR42)</f>
        <v>1.0595365441766442</v>
      </c>
      <c r="AT42" s="77">
        <f>SUM(AR42:AS42)</f>
        <v>4</v>
      </c>
      <c r="AU42" s="77">
        <f>AI42-AS42</f>
        <v>1.971777282316586</v>
      </c>
      <c r="AV42" s="77">
        <f>AJ42</f>
        <v>0</v>
      </c>
      <c r="AW42" s="77">
        <f>AH42</f>
        <v>6.1561793324370312E-2</v>
      </c>
      <c r="AX42" s="77">
        <f>AM42</f>
        <v>0</v>
      </c>
      <c r="AY42" s="77">
        <f>AG42</f>
        <v>0</v>
      </c>
      <c r="AZ42" s="77">
        <f>SUM(AU42:AY42)</f>
        <v>2.0333390756409564</v>
      </c>
      <c r="BA42" s="77">
        <f>AF42</f>
        <v>0</v>
      </c>
      <c r="BB42" s="77">
        <f>AE42</f>
        <v>0.95205883338394204</v>
      </c>
      <c r="BC42" s="77">
        <f>AK42</f>
        <v>3.4511138597101546E-2</v>
      </c>
      <c r="BD42" s="77">
        <f>SUM(BA42:BC42)</f>
        <v>0.98656997198104357</v>
      </c>
      <c r="BE42" s="77">
        <v>0</v>
      </c>
      <c r="BF42" s="77">
        <f>BB42/(BB42+BA42+AV42+AW42)*100</f>
        <v>93.926544931875597</v>
      </c>
      <c r="BG42" s="77">
        <f>BE42/(BA42+BB42+AW42+AV42)*100</f>
        <v>0</v>
      </c>
      <c r="BH42" s="77">
        <f>((AV42+AW42)/(AW42+AV42+BA42+BB42))*100</f>
        <v>6.0734550681244013</v>
      </c>
      <c r="BI42" s="77">
        <f>SUM(BF42:BH42)</f>
        <v>100</v>
      </c>
      <c r="BJ42" s="77">
        <f>BF42/BI42*100</f>
        <v>93.926544931875597</v>
      </c>
      <c r="BK42" s="77">
        <f>BG42/BI42*100</f>
        <v>0</v>
      </c>
      <c r="BL42" s="77">
        <f>BH42/BI42*100</f>
        <v>6.0734550681244013</v>
      </c>
      <c r="BM42" s="77">
        <f>SUM(BJ42:BL42)</f>
        <v>100</v>
      </c>
      <c r="BN42" s="77">
        <f>BF42/BI42*100</f>
        <v>93.926544931875597</v>
      </c>
      <c r="BO42" s="77">
        <f>BG42/BI42*100</f>
        <v>0</v>
      </c>
      <c r="BP42" s="77">
        <f>BH42/BI42*100</f>
        <v>6.0734550681244013</v>
      </c>
      <c r="BQ42" s="77"/>
      <c r="BR42" s="77"/>
      <c r="BS42" s="77"/>
      <c r="BT42" s="77"/>
      <c r="BU42" s="77"/>
      <c r="BW42" s="77"/>
      <c r="BY42" s="79"/>
    </row>
    <row r="43" spans="1:127">
      <c r="A43" s="75" t="s">
        <v>470</v>
      </c>
      <c r="B43" s="75">
        <v>37</v>
      </c>
      <c r="C43" s="75" t="s">
        <v>417</v>
      </c>
      <c r="D43" s="76">
        <v>45.73</v>
      </c>
      <c r="E43" s="76">
        <v>7.13</v>
      </c>
      <c r="F43" s="76">
        <v>0.65490000000000004</v>
      </c>
      <c r="G43" s="76">
        <v>0.1045</v>
      </c>
      <c r="H43" s="76">
        <v>0.77259999999999995</v>
      </c>
      <c r="I43" s="76">
        <v>39.81</v>
      </c>
      <c r="J43" s="76">
        <v>8.2000000000000003E-2</v>
      </c>
      <c r="K43" s="76">
        <v>0.37309999999999999</v>
      </c>
      <c r="L43" s="76">
        <v>0</v>
      </c>
      <c r="M43" s="76">
        <v>0</v>
      </c>
      <c r="N43" s="76">
        <v>0</v>
      </c>
      <c r="O43" s="75">
        <f>SUM(D43:N43)</f>
        <v>94.657099999999986</v>
      </c>
      <c r="P43" s="75">
        <v>11</v>
      </c>
      <c r="Q43" s="77">
        <f>D43/'[2]at-wt-ox'!A$2*phengite_paragonite_chlorite!D$1</f>
        <v>1.5221946498502936</v>
      </c>
      <c r="R43" s="77">
        <f>E43/'[2]at-wt-ox'!B$2*phengite_paragonite_chlorite!E$1</f>
        <v>0.11503907617652061</v>
      </c>
      <c r="S43" s="77">
        <f>F43/'[2]at-wt-ox'!C$2*phengite_paragonite_chlorite!F$1</f>
        <v>6.9525245233343245E-3</v>
      </c>
      <c r="T43" s="77">
        <f>G43/'[2]at-wt-ox'!D$2*phengite_paragonite_chlorite!G$1</f>
        <v>2.6168898326943447E-3</v>
      </c>
      <c r="U43" s="77">
        <f>H43/'[2]at-wt-ox'!E$2*phengite_paragonite_chlorite!H$1</f>
        <v>1.0753795702935789E-2</v>
      </c>
      <c r="V43" s="77">
        <f>I43/'[2]at-wt-ox'!F$2*phengite_paragonite_chlorite!I$1</f>
        <v>1.1713279168938775</v>
      </c>
      <c r="W43" s="77">
        <f>J43/'[2]at-wt-ox'!G$2*phengite_paragonite_chlorite!J$1</f>
        <v>2.0345173231706712E-3</v>
      </c>
      <c r="X43" s="77">
        <f>K43/'[2]at-wt-ox'!H$2*phengite_paragonite_chlorite!K$1</f>
        <v>6.6533041831468645E-3</v>
      </c>
      <c r="Y43" s="77">
        <f>L43/'[2]at-wt-ox'!I$2*phengite_paragonite_chlorite!L$1</f>
        <v>0</v>
      </c>
      <c r="Z43" s="77">
        <f>M43/'[2]at-wt-ox'!J$2*phengite_paragonite_chlorite!M$1</f>
        <v>0</v>
      </c>
      <c r="AA43" s="77">
        <f>N43/'[2]at-wt-ox'!K$2*phengite_paragonite_chlorite!N$1</f>
        <v>0</v>
      </c>
      <c r="AB43" s="77">
        <f>SUM(Q43:AA43)</f>
        <v>2.8375726744859735</v>
      </c>
      <c r="AC43" s="77">
        <f>P43/AB43</f>
        <v>3.876552695515596</v>
      </c>
      <c r="AD43" s="77">
        <f>Q43*$AC43*AD$1</f>
        <v>2.9504338864882871</v>
      </c>
      <c r="AE43" s="77">
        <f>R43*$AC43*AE$1</f>
        <v>0.89191008168342989</v>
      </c>
      <c r="AF43" s="77">
        <f>S43*$AC43*AF$1</f>
        <v>5.3903655363139923E-2</v>
      </c>
      <c r="AG43" s="77">
        <f>T43*$AC43*AG$1</f>
        <v>5.0722556673993098E-3</v>
      </c>
      <c r="AH43" s="77">
        <f>U43*$AC43*AH$1</f>
        <v>4.1687655719239769E-2</v>
      </c>
      <c r="AI43" s="77">
        <f>V43*$AC43*AI$1</f>
        <v>3.0271429290450858</v>
      </c>
      <c r="AJ43" s="77">
        <f>W43*$AC43*AJ$1</f>
        <v>7.8869136132104396E-3</v>
      </c>
      <c r="AK43" s="77">
        <f>X43*$AC43*AK$1</f>
        <v>2.5791884265263167E-2</v>
      </c>
      <c r="AL43" s="77">
        <f>Y43*$AC43*AL$1</f>
        <v>0</v>
      </c>
      <c r="AM43" s="77">
        <f>Z43*$AC43*AM$1</f>
        <v>0</v>
      </c>
      <c r="AN43" s="77">
        <f>AA43*$AC43*AN$1</f>
        <v>0</v>
      </c>
      <c r="AO43" s="77">
        <f>SUM(AD43:AN43)</f>
        <v>7.0038292618450555</v>
      </c>
      <c r="AP43" s="77"/>
      <c r="AQ43" s="77"/>
      <c r="AR43" s="77">
        <f>AD43</f>
        <v>2.9504338864882871</v>
      </c>
      <c r="AS43" s="77">
        <f>IF(4-AR43&gt;AI43,AI43,4-AR43)</f>
        <v>1.0495661135117129</v>
      </c>
      <c r="AT43" s="77">
        <f>SUM(AR43:AS43)</f>
        <v>4</v>
      </c>
      <c r="AU43" s="77">
        <f>AI43-AS43</f>
        <v>1.9775768155333728</v>
      </c>
      <c r="AV43" s="77">
        <f>AJ43</f>
        <v>7.8869136132104396E-3</v>
      </c>
      <c r="AW43" s="77">
        <f>AH43</f>
        <v>4.1687655719239769E-2</v>
      </c>
      <c r="AX43" s="77">
        <f>AM43</f>
        <v>0</v>
      </c>
      <c r="AY43" s="77">
        <f>AG43</f>
        <v>5.0722556673993098E-3</v>
      </c>
      <c r="AZ43" s="77">
        <f>SUM(AU43:AY43)</f>
        <v>2.0322236405332226</v>
      </c>
      <c r="BA43" s="77">
        <f>AF43</f>
        <v>5.3903655363139923E-2</v>
      </c>
      <c r="BB43" s="77">
        <f>AE43</f>
        <v>0.89191008168342989</v>
      </c>
      <c r="BC43" s="77">
        <f>AK43</f>
        <v>2.5791884265263167E-2</v>
      </c>
      <c r="BD43" s="77">
        <f>SUM(BA43:BC43)</f>
        <v>0.97160562131183292</v>
      </c>
      <c r="BE43" s="77">
        <v>5.121902416650323E-2</v>
      </c>
      <c r="BF43" s="77">
        <f>BB43/(BB43+BA43+AV43+AW43)*100</f>
        <v>89.604235449377668</v>
      </c>
      <c r="BG43" s="77">
        <f>BE43/(BA43+BB43+AW43+AV43)*100</f>
        <v>5.1456324972136303</v>
      </c>
      <c r="BH43" s="77">
        <f>((AV43+AW43)/(AW43+AV43+BA43+BB43))*100</f>
        <v>4.9804251280377612</v>
      </c>
      <c r="BI43" s="77">
        <f>SUM(BF43:BH43)</f>
        <v>99.73029307462906</v>
      </c>
      <c r="BJ43" s="77">
        <f>BF43/BI43*100</f>
        <v>89.846557838074361</v>
      </c>
      <c r="BK43" s="77">
        <f>BG43/BI43*100</f>
        <v>5.159548155907963</v>
      </c>
      <c r="BL43" s="77">
        <f>BH43/BI43*100</f>
        <v>4.9938940060176753</v>
      </c>
      <c r="BM43" s="77">
        <f>SUM(BJ43:BL43)</f>
        <v>99.999999999999986</v>
      </c>
      <c r="BN43" s="77">
        <f>BF43/BI43*100</f>
        <v>89.846557838074361</v>
      </c>
      <c r="BO43" s="77">
        <f>BG43/BI43*100</f>
        <v>5.159548155907963</v>
      </c>
      <c r="BP43" s="77">
        <f>BH43/BI43*100</f>
        <v>4.9938940060176753</v>
      </c>
      <c r="BQ43" s="77"/>
      <c r="BR43" s="77"/>
      <c r="BS43" s="77"/>
      <c r="BT43" s="77"/>
      <c r="BU43" s="77"/>
      <c r="BW43" s="77"/>
      <c r="BY43" s="79"/>
    </row>
    <row r="44" spans="1:127">
      <c r="A44" s="75" t="s">
        <v>470</v>
      </c>
      <c r="B44" s="75">
        <v>40</v>
      </c>
      <c r="C44" s="75" t="s">
        <v>416</v>
      </c>
      <c r="D44" s="76">
        <v>46.22</v>
      </c>
      <c r="E44" s="76">
        <v>7.34</v>
      </c>
      <c r="F44" s="76">
        <v>0.54430000000000001</v>
      </c>
      <c r="G44" s="76">
        <v>0</v>
      </c>
      <c r="H44" s="76">
        <v>0.76319999999999999</v>
      </c>
      <c r="I44" s="76">
        <v>40.03</v>
      </c>
      <c r="J44" s="76">
        <v>0.1166</v>
      </c>
      <c r="K44" s="76">
        <v>0.3931</v>
      </c>
      <c r="L44" s="76">
        <v>0</v>
      </c>
      <c r="M44" s="76">
        <v>0</v>
      </c>
      <c r="N44" s="76">
        <v>0</v>
      </c>
      <c r="O44" s="75">
        <f>SUM(D44:N44)</f>
        <v>95.407200000000017</v>
      </c>
      <c r="P44" s="75">
        <v>11</v>
      </c>
      <c r="Q44" s="77">
        <f>D44/'[2]at-wt-ox'!A$2*phengite_paragonite_chlorite!D$1</f>
        <v>1.5385050670474649</v>
      </c>
      <c r="R44" s="77">
        <f>E44/'[2]at-wt-ox'!B$2*phengite_paragonite_chlorite!E$1</f>
        <v>0.11842732386194407</v>
      </c>
      <c r="S44" s="77">
        <f>F44/'[2]at-wt-ox'!C$2*phengite_paragonite_chlorite!F$1</f>
        <v>5.7783770011465459E-3</v>
      </c>
      <c r="T44" s="77">
        <f>G44/'[2]at-wt-ox'!D$2*phengite_paragonite_chlorite!G$1</f>
        <v>0</v>
      </c>
      <c r="U44" s="77">
        <f>H44/'[2]at-wt-ox'!E$2*phengite_paragonite_chlorite!H$1</f>
        <v>1.0622957391251093E-2</v>
      </c>
      <c r="V44" s="77">
        <f>I44/'[2]at-wt-ox'!F$2*phengite_paragonite_chlorite!I$1</f>
        <v>1.1778009674268253</v>
      </c>
      <c r="W44" s="77">
        <f>J44/'[2]at-wt-ox'!G$2*phengite_paragonite_chlorite!J$1</f>
        <v>2.8929843888012225E-3</v>
      </c>
      <c r="X44" s="77">
        <f>K44/'[2]at-wt-ox'!H$2*phengite_paragonite_chlorite!K$1</f>
        <v>7.0099540991558091E-3</v>
      </c>
      <c r="Y44" s="77">
        <f>L44/'[2]at-wt-ox'!I$2*phengite_paragonite_chlorite!L$1</f>
        <v>0</v>
      </c>
      <c r="Z44" s="77">
        <f>M44/'[2]at-wt-ox'!J$2*phengite_paragonite_chlorite!M$1</f>
        <v>0</v>
      </c>
      <c r="AA44" s="77">
        <f>N44/'[2]at-wt-ox'!K$2*phengite_paragonite_chlorite!N$1</f>
        <v>0</v>
      </c>
      <c r="AB44" s="77">
        <f>SUM(Q44:AA44)</f>
        <v>2.8610376312165888</v>
      </c>
      <c r="AC44" s="77">
        <f>P44/AB44</f>
        <v>3.8447589364011647</v>
      </c>
      <c r="AD44" s="77">
        <f>Q44*$AC44*AD$1</f>
        <v>2.9575905526146071</v>
      </c>
      <c r="AE44" s="77">
        <f>R44*$AC44*AE$1</f>
        <v>0.91064902346456877</v>
      </c>
      <c r="AF44" s="77">
        <f>S44*$AC44*AF$1</f>
        <v>4.4432933226106294E-2</v>
      </c>
      <c r="AG44" s="77">
        <f>T44*$AC44*AG$1</f>
        <v>0</v>
      </c>
      <c r="AH44" s="77">
        <f>U44*$AC44*AH$1</f>
        <v>4.0842710361021446E-2</v>
      </c>
      <c r="AI44" s="77">
        <f>V44*$AC44*AI$1</f>
        <v>3.018907196544149</v>
      </c>
      <c r="AJ44" s="77">
        <f>W44*$AC44*AJ$1</f>
        <v>1.1122827581712562E-2</v>
      </c>
      <c r="AK44" s="77">
        <f>X44*$AC44*AK$1</f>
        <v>2.6951583666491273E-2</v>
      </c>
      <c r="AL44" s="77">
        <f>Y44*$AC44*AL$1</f>
        <v>0</v>
      </c>
      <c r="AM44" s="77">
        <f>Z44*$AC44*AM$1</f>
        <v>0</v>
      </c>
      <c r="AN44" s="77">
        <f>AA44*$AC44*AN$1</f>
        <v>0</v>
      </c>
      <c r="AO44" s="77">
        <f>SUM(AD44:AN44)</f>
        <v>7.010496827458657</v>
      </c>
      <c r="AP44" s="77"/>
      <c r="AQ44" s="77"/>
      <c r="AR44" s="77">
        <f>AD44</f>
        <v>2.9575905526146071</v>
      </c>
      <c r="AS44" s="77">
        <f>IF(4-AR44&gt;AI44,AI44,4-AR44)</f>
        <v>1.0424094473853929</v>
      </c>
      <c r="AT44" s="77">
        <f>SUM(AR44:AS44)</f>
        <v>4</v>
      </c>
      <c r="AU44" s="77">
        <f>AI44-AS44</f>
        <v>1.9764977491587561</v>
      </c>
      <c r="AV44" s="77">
        <f>AJ44</f>
        <v>1.1122827581712562E-2</v>
      </c>
      <c r="AW44" s="77">
        <f>AH44</f>
        <v>4.0842710361021446E-2</v>
      </c>
      <c r="AX44" s="77">
        <f>AM44</f>
        <v>0</v>
      </c>
      <c r="AY44" s="77">
        <f>AG44</f>
        <v>0</v>
      </c>
      <c r="AZ44" s="77">
        <f>SUM(AU44:AY44)</f>
        <v>2.02846328710149</v>
      </c>
      <c r="BA44" s="77">
        <f>AF44</f>
        <v>4.4432933226106294E-2</v>
      </c>
      <c r="BB44" s="77">
        <f>AE44</f>
        <v>0.91064902346456877</v>
      </c>
      <c r="BC44" s="77">
        <f>AK44</f>
        <v>2.6951583666491273E-2</v>
      </c>
      <c r="BD44" s="77">
        <f>SUM(BA44:BC44)</f>
        <v>0.98203354035716639</v>
      </c>
      <c r="BE44" s="77">
        <v>4.2140110603764415E-2</v>
      </c>
      <c r="BF44" s="77">
        <f>BB44/(BB44+BA44+AV44+AW44)*100</f>
        <v>90.427614220525726</v>
      </c>
      <c r="BG44" s="77">
        <f>BE44/(BA44+BB44+AW44+AV44)*100</f>
        <v>4.1845206733873548</v>
      </c>
      <c r="BH44" s="77">
        <f>((AV44+AW44)/(AW44+AV44+BA44+BB44))*100</f>
        <v>5.1601874012556666</v>
      </c>
      <c r="BI44" s="77">
        <f>SUM(BF44:BH44)</f>
        <v>99.772322295168749</v>
      </c>
      <c r="BJ44" s="77">
        <f>BF44/BI44*100</f>
        <v>90.633967557658508</v>
      </c>
      <c r="BK44" s="77">
        <f>BG44/BI44*100</f>
        <v>4.1940696348710542</v>
      </c>
      <c r="BL44" s="77">
        <f>BH44/BI44*100</f>
        <v>5.1719628074704413</v>
      </c>
      <c r="BM44" s="77">
        <f>SUM(BJ44:BL44)</f>
        <v>100</v>
      </c>
      <c r="BN44" s="77">
        <f>BF44/BI44*100</f>
        <v>90.633967557658508</v>
      </c>
      <c r="BO44" s="77">
        <f>BG44/BI44*100</f>
        <v>4.1940696348710542</v>
      </c>
      <c r="BP44" s="77">
        <f>BH44/BI44*100</f>
        <v>5.1719628074704413</v>
      </c>
      <c r="BQ44" s="77"/>
      <c r="BR44" s="77"/>
      <c r="BS44" s="77"/>
      <c r="BT44" s="77"/>
      <c r="BU44" s="77"/>
      <c r="BW44" s="77"/>
      <c r="BY44" s="79"/>
    </row>
    <row r="45" spans="1:127">
      <c r="A45" s="75" t="s">
        <v>470</v>
      </c>
      <c r="B45" s="75">
        <v>44</v>
      </c>
      <c r="C45" s="75" t="s">
        <v>415</v>
      </c>
      <c r="D45" s="76">
        <v>46.37</v>
      </c>
      <c r="E45" s="76">
        <v>7.12</v>
      </c>
      <c r="F45" s="76">
        <v>0.61240000000000006</v>
      </c>
      <c r="G45" s="76">
        <v>0</v>
      </c>
      <c r="H45" s="76">
        <v>0.57850000000000001</v>
      </c>
      <c r="I45" s="76">
        <v>39.659999999999997</v>
      </c>
      <c r="J45" s="76">
        <v>0.14990000000000001</v>
      </c>
      <c r="K45" s="76">
        <v>0.36919999999999997</v>
      </c>
      <c r="L45" s="76">
        <v>0</v>
      </c>
      <c r="M45" s="76">
        <v>0</v>
      </c>
      <c r="N45" s="76">
        <v>0</v>
      </c>
      <c r="O45" s="75">
        <f>SUM(D45:N45)</f>
        <v>94.86</v>
      </c>
      <c r="P45" s="75">
        <v>11</v>
      </c>
      <c r="Q45" s="77">
        <f>D45/'[2]at-wt-ox'!A$2*phengite_paragonite_chlorite!D$1</f>
        <v>1.5434980519037418</v>
      </c>
      <c r="R45" s="77">
        <f>E45/'[2]at-wt-ox'!B$2*phengite_paragonite_chlorite!E$1</f>
        <v>0.11487773104864329</v>
      </c>
      <c r="S45" s="77">
        <f>F45/'[2]at-wt-ox'!C$2*phengite_paragonite_chlorite!F$1</f>
        <v>6.5013376364176827E-3</v>
      </c>
      <c r="T45" s="77">
        <f>G45/'[2]at-wt-ox'!D$2*phengite_paragonite_chlorite!G$1</f>
        <v>0</v>
      </c>
      <c r="U45" s="77">
        <f>H45/'[2]at-wt-ox'!E$2*phengite_paragonite_chlorite!H$1</f>
        <v>8.0521237563400908E-3</v>
      </c>
      <c r="V45" s="77">
        <f>I45/'[2]at-wt-ox'!F$2*phengite_paragonite_chlorite!I$1</f>
        <v>1.1669144733486856</v>
      </c>
      <c r="W45" s="77">
        <f>J45/'[2]at-wt-ox'!G$2*phengite_paragonite_chlorite!J$1</f>
        <v>3.7191969115034588E-3</v>
      </c>
      <c r="X45" s="77">
        <f>K45/'[2]at-wt-ox'!H$2*phengite_paragonite_chlorite!K$1</f>
        <v>6.5837574495251194E-3</v>
      </c>
      <c r="Y45" s="77">
        <f>L45/'[2]at-wt-ox'!I$2*phengite_paragonite_chlorite!L$1</f>
        <v>0</v>
      </c>
      <c r="Z45" s="77">
        <f>M45/'[2]at-wt-ox'!J$2*phengite_paragonite_chlorite!M$1</f>
        <v>0</v>
      </c>
      <c r="AA45" s="77">
        <f>N45/'[2]at-wt-ox'!K$2*phengite_paragonite_chlorite!N$1</f>
        <v>0</v>
      </c>
      <c r="AB45" s="77">
        <f>SUM(Q45:AA45)</f>
        <v>2.8501466720548567</v>
      </c>
      <c r="AC45" s="77">
        <f>P45/AB45</f>
        <v>3.8594505005138497</v>
      </c>
      <c r="AD45" s="77">
        <f>Q45*$AC45*AD$1</f>
        <v>2.9785271644810241</v>
      </c>
      <c r="AE45" s="77">
        <f>R45*$AC45*AE$1</f>
        <v>0.88672983318716359</v>
      </c>
      <c r="AF45" s="77">
        <f>S45*$AC45*AF$1</f>
        <v>5.0183181589763509E-2</v>
      </c>
      <c r="AG45" s="77">
        <f>T45*$AC45*AG$1</f>
        <v>0</v>
      </c>
      <c r="AH45" s="77">
        <f>U45*$AC45*AH$1</f>
        <v>3.1076773061606222E-2</v>
      </c>
      <c r="AI45" s="77">
        <f>V45*$AC45*AI$1</f>
        <v>3.0024324321482934</v>
      </c>
      <c r="AJ45" s="77">
        <f>W45*$AC45*AJ$1</f>
        <v>1.4354056381611588E-2</v>
      </c>
      <c r="AK45" s="77">
        <f>X45*$AC45*AK$1</f>
        <v>2.5409685983831507E-2</v>
      </c>
      <c r="AL45" s="77">
        <f>Y45*$AC45*AL$1</f>
        <v>0</v>
      </c>
      <c r="AM45" s="77">
        <f>Z45*$AC45*AM$1</f>
        <v>0</v>
      </c>
      <c r="AN45" s="77">
        <f>AA45*$AC45*AN$1</f>
        <v>0</v>
      </c>
      <c r="AO45" s="77">
        <f>SUM(AD45:AN45)</f>
        <v>6.9887131268332929</v>
      </c>
      <c r="AP45" s="77"/>
      <c r="AQ45" s="77"/>
      <c r="AR45" s="77">
        <f>AD45</f>
        <v>2.9785271644810241</v>
      </c>
      <c r="AS45" s="77">
        <f>IF(4-AR45&gt;AI45,AI45,4-AR45)</f>
        <v>1.0214728355189759</v>
      </c>
      <c r="AT45" s="77">
        <f>SUM(AR45:AS45)</f>
        <v>4</v>
      </c>
      <c r="AU45" s="77">
        <f>AI45-AS45</f>
        <v>1.9809595966293174</v>
      </c>
      <c r="AV45" s="77">
        <f>AJ45</f>
        <v>1.4354056381611588E-2</v>
      </c>
      <c r="AW45" s="77">
        <f>AH45</f>
        <v>3.1076773061606222E-2</v>
      </c>
      <c r="AX45" s="77">
        <f>AM45</f>
        <v>0</v>
      </c>
      <c r="AY45" s="77">
        <f>AG45</f>
        <v>0</v>
      </c>
      <c r="AZ45" s="77">
        <f>SUM(AU45:AY45)</f>
        <v>2.0263904260725352</v>
      </c>
      <c r="BA45" s="77">
        <f>AF45</f>
        <v>5.0183181589763509E-2</v>
      </c>
      <c r="BB45" s="77">
        <f>AE45</f>
        <v>0.88672983318716359</v>
      </c>
      <c r="BC45" s="77">
        <f>AK45</f>
        <v>2.5409685983831507E-2</v>
      </c>
      <c r="BD45" s="77">
        <f>SUM(BA45:BC45)</f>
        <v>0.96232270076075865</v>
      </c>
      <c r="BE45" s="77">
        <v>4.7862340901305291E-2</v>
      </c>
      <c r="BF45" s="77">
        <f>BB45/(BB45+BA45+AV45+AW45)*100</f>
        <v>90.266747066666198</v>
      </c>
      <c r="BG45" s="77">
        <f>BE45/(BA45+BB45+AW45+AV45)*100</f>
        <v>4.8722594621949158</v>
      </c>
      <c r="BH45" s="77">
        <f>((AV45+AW45)/(AW45+AV45+BA45+BB45))*100</f>
        <v>4.6247380395897997</v>
      </c>
      <c r="BI45" s="77">
        <f>SUM(BF45:BH45)</f>
        <v>99.763744568450917</v>
      </c>
      <c r="BJ45" s="77">
        <f>BF45/BI45*100</f>
        <v>90.480512191211361</v>
      </c>
      <c r="BK45" s="77">
        <f>BG45/BI45*100</f>
        <v>4.8837976995259149</v>
      </c>
      <c r="BL45" s="77">
        <f>BH45/BI45*100</f>
        <v>4.6356901092627165</v>
      </c>
      <c r="BM45" s="77">
        <f>SUM(BJ45:BL45)</f>
        <v>99.999999999999986</v>
      </c>
      <c r="BN45" s="77">
        <f>BF45/BI45*100</f>
        <v>90.480512191211361</v>
      </c>
      <c r="BO45" s="77">
        <f>BG45/BI45*100</f>
        <v>4.8837976995259149</v>
      </c>
      <c r="BP45" s="77">
        <f>BH45/BI45*100</f>
        <v>4.6356901092627165</v>
      </c>
      <c r="BQ45" s="77"/>
      <c r="BR45" s="77"/>
      <c r="BS45" s="77"/>
      <c r="BT45" s="77"/>
      <c r="BU45" s="77"/>
      <c r="BW45" s="77"/>
      <c r="BY45" s="79"/>
    </row>
    <row r="46" spans="1:127">
      <c r="A46" s="75" t="s">
        <v>470</v>
      </c>
      <c r="B46" s="75">
        <v>50</v>
      </c>
      <c r="C46" s="75" t="s">
        <v>414</v>
      </c>
      <c r="D46" s="76">
        <v>46.22</v>
      </c>
      <c r="E46" s="76">
        <v>7.1</v>
      </c>
      <c r="F46" s="76">
        <v>0.77680000000000005</v>
      </c>
      <c r="G46" s="76">
        <v>0.13789999999999999</v>
      </c>
      <c r="H46" s="76">
        <v>0.82979999999999998</v>
      </c>
      <c r="I46" s="76">
        <v>39.299999999999997</v>
      </c>
      <c r="J46" s="76">
        <v>0.1462</v>
      </c>
      <c r="K46" s="76">
        <v>0.25950000000000001</v>
      </c>
      <c r="L46" s="76">
        <v>0</v>
      </c>
      <c r="M46" s="76">
        <v>0</v>
      </c>
      <c r="N46" s="76">
        <v>0</v>
      </c>
      <c r="O46" s="75">
        <f>SUM(D46:N46)</f>
        <v>94.770199999999988</v>
      </c>
      <c r="P46" s="75">
        <v>11</v>
      </c>
      <c r="Q46" s="77">
        <f>D46/'[2]at-wt-ox'!A$2*phengite_paragonite_chlorite!D$1</f>
        <v>1.5385050670474649</v>
      </c>
      <c r="R46" s="77">
        <f>E46/'[2]at-wt-ox'!B$2*phengite_paragonite_chlorite!E$1</f>
        <v>0.11455504079288867</v>
      </c>
      <c r="S46" s="77">
        <f>F46/'[2]at-wt-ox'!C$2*phengite_paragonite_chlorite!F$1</f>
        <v>8.2466346766317047E-3</v>
      </c>
      <c r="T46" s="77">
        <f>G46/'[2]at-wt-ox'!D$2*phengite_paragonite_chlorite!G$1</f>
        <v>3.4532928988378008E-3</v>
      </c>
      <c r="U46" s="77">
        <f>H46/'[2]at-wt-ox'!E$2*phengite_paragonite_chlorite!H$1</f>
        <v>1.1549960748506496E-2</v>
      </c>
      <c r="V46" s="77">
        <f>I46/'[2]at-wt-ox'!F$2*phengite_paragonite_chlorite!I$1</f>
        <v>1.1563222088402256</v>
      </c>
      <c r="W46" s="77">
        <f>J46/'[2]at-wt-ox'!G$2*phengite_paragonite_chlorite!J$1</f>
        <v>3.627395520092099E-3</v>
      </c>
      <c r="X46" s="77">
        <f>K46/'[2]at-wt-ox'!H$2*phengite_paragonite_chlorite!K$1</f>
        <v>4.6275326602160582E-3</v>
      </c>
      <c r="Y46" s="77">
        <f>L46/'[2]at-wt-ox'!I$2*phengite_paragonite_chlorite!L$1</f>
        <v>0</v>
      </c>
      <c r="Z46" s="77">
        <f>M46/'[2]at-wt-ox'!J$2*phengite_paragonite_chlorite!M$1</f>
        <v>0</v>
      </c>
      <c r="AA46" s="77">
        <f>N46/'[2]at-wt-ox'!K$2*phengite_paragonite_chlorite!N$1</f>
        <v>0</v>
      </c>
      <c r="AB46" s="77">
        <f>SUM(Q46:AA46)</f>
        <v>2.8408871331848631</v>
      </c>
      <c r="AC46" s="77">
        <f>P46/AB46</f>
        <v>3.8720299273798022</v>
      </c>
      <c r="AD46" s="77">
        <f>Q46*$AC46*AD$1</f>
        <v>2.9785688315166268</v>
      </c>
      <c r="AE46" s="77">
        <f>R46*$AC46*AE$1</f>
        <v>0.88712109256455796</v>
      </c>
      <c r="AF46" s="77">
        <f>S46*$AC46*AF$1</f>
        <v>6.3862432536172034E-2</v>
      </c>
      <c r="AG46" s="77">
        <f>T46*$AC46*AG$1</f>
        <v>6.685626726154058E-3</v>
      </c>
      <c r="AH46" s="77">
        <f>U46*$AC46*AH$1</f>
        <v>4.4721793678279172E-2</v>
      </c>
      <c r="AI46" s="77">
        <f>V46*$AC46*AI$1</f>
        <v>2.984876132215514</v>
      </c>
      <c r="AJ46" s="77">
        <f>W46*$AC46*AJ$1</f>
        <v>1.4045384012240029E-2</v>
      </c>
      <c r="AK46" s="77">
        <f>X46*$AC46*AK$1</f>
        <v>1.7917944950284048E-2</v>
      </c>
      <c r="AL46" s="77">
        <f>Y46*$AC46*AL$1</f>
        <v>0</v>
      </c>
      <c r="AM46" s="77">
        <f>Z46*$AC46*AM$1</f>
        <v>0</v>
      </c>
      <c r="AN46" s="77">
        <f>AA46*$AC46*AN$1</f>
        <v>0</v>
      </c>
      <c r="AO46" s="77">
        <f>SUM(AD46:AN46)</f>
        <v>6.9977992381998284</v>
      </c>
      <c r="AP46" s="77"/>
      <c r="AQ46" s="77"/>
      <c r="AR46" s="77">
        <f>AD46</f>
        <v>2.9785688315166268</v>
      </c>
      <c r="AS46" s="77">
        <f>IF(4-AR46&gt;AI46,AI46,4-AR46)</f>
        <v>1.0214311684833732</v>
      </c>
      <c r="AT46" s="77">
        <f>SUM(AR46:AS46)</f>
        <v>4</v>
      </c>
      <c r="AU46" s="77">
        <f>AI46-AS46</f>
        <v>1.9634449637321407</v>
      </c>
      <c r="AV46" s="77">
        <f>AJ46</f>
        <v>1.4045384012240029E-2</v>
      </c>
      <c r="AW46" s="77">
        <f>AH46</f>
        <v>4.4721793678279172E-2</v>
      </c>
      <c r="AX46" s="77">
        <f>AM46</f>
        <v>0</v>
      </c>
      <c r="AY46" s="77">
        <f>AG46</f>
        <v>6.685626726154058E-3</v>
      </c>
      <c r="AZ46" s="77">
        <f>SUM(AU46:AY46)</f>
        <v>2.0288977681488141</v>
      </c>
      <c r="BA46" s="77">
        <f>AF46</f>
        <v>6.3862432536172034E-2</v>
      </c>
      <c r="BB46" s="77">
        <f>AE46</f>
        <v>0.88712109256455796</v>
      </c>
      <c r="BC46" s="77">
        <f>AK46</f>
        <v>1.7917944950284048E-2</v>
      </c>
      <c r="BD46" s="77">
        <f>SUM(BA46:BC46)</f>
        <v>0.96890147005101412</v>
      </c>
      <c r="BE46" s="77">
        <v>6.0145658771887864E-2</v>
      </c>
      <c r="BF46" s="77">
        <f>BB46/(BB46+BA46+AV46+AW46)*100</f>
        <v>87.855456808526426</v>
      </c>
      <c r="BG46" s="77">
        <f>BE46/(BA46+BB46+AW46+AV46)*100</f>
        <v>5.9564859529810166</v>
      </c>
      <c r="BH46" s="77">
        <f>((AV46+AW46)/(AW46+AV46+BA46+BB46))*100</f>
        <v>5.8199689812613515</v>
      </c>
      <c r="BI46" s="77">
        <f>SUM(BF46:BH46)</f>
        <v>99.631911742768793</v>
      </c>
      <c r="BJ46" s="77">
        <f>BF46/BI46*100</f>
        <v>88.180037170573428</v>
      </c>
      <c r="BK46" s="77">
        <f>BG46/BI46*100</f>
        <v>5.9784920802880546</v>
      </c>
      <c r="BL46" s="77">
        <f>BH46/BI46*100</f>
        <v>5.8414707491385265</v>
      </c>
      <c r="BM46" s="77">
        <f>SUM(BJ46:BL46)</f>
        <v>100</v>
      </c>
      <c r="BN46" s="77">
        <f>BF46/BI46*100</f>
        <v>88.180037170573428</v>
      </c>
      <c r="BO46" s="77">
        <f>BG46/BI46*100</f>
        <v>5.9784920802880546</v>
      </c>
      <c r="BP46" s="77">
        <f>BH46/BI46*100</f>
        <v>5.8414707491385265</v>
      </c>
      <c r="BQ46" s="77"/>
      <c r="BR46" s="77"/>
      <c r="BS46" s="77"/>
      <c r="BT46" s="77"/>
      <c r="BU46" s="77"/>
      <c r="BW46" s="77"/>
      <c r="BY46" s="79"/>
    </row>
    <row r="47" spans="1:127">
      <c r="A47" s="75" t="s">
        <v>470</v>
      </c>
      <c r="B47" s="75">
        <v>23</v>
      </c>
      <c r="C47" s="75" t="s">
        <v>413</v>
      </c>
      <c r="D47" s="76">
        <v>46.4</v>
      </c>
      <c r="E47" s="76">
        <v>7.31</v>
      </c>
      <c r="F47" s="76">
        <v>0.87160000000000004</v>
      </c>
      <c r="G47" s="76">
        <v>0.12429999999999999</v>
      </c>
      <c r="H47" s="76">
        <v>0.54359999999999997</v>
      </c>
      <c r="I47" s="76">
        <v>39.76</v>
      </c>
      <c r="J47" s="76">
        <v>0.15609999999999999</v>
      </c>
      <c r="K47" s="76">
        <v>0.17519999999999999</v>
      </c>
      <c r="L47" s="76">
        <v>0</v>
      </c>
      <c r="M47" s="76">
        <v>0</v>
      </c>
      <c r="N47" s="76">
        <v>0</v>
      </c>
      <c r="O47" s="75">
        <f>SUM(D47:N47)</f>
        <v>95.340800000000002</v>
      </c>
      <c r="P47" s="75">
        <v>11</v>
      </c>
      <c r="Q47" s="77">
        <f>D47/'[2]at-wt-ox'!A$2*phengite_paragonite_chlorite!D$1</f>
        <v>1.5444966488749974</v>
      </c>
      <c r="R47" s="77">
        <f>E47/'[2]at-wt-ox'!B$2*phengite_paragonite_chlorite!E$1</f>
        <v>0.11794328847831213</v>
      </c>
      <c r="S47" s="77">
        <f>F47/'[2]at-wt-ox'!C$2*phengite_paragonite_chlorite!F$1</f>
        <v>9.2530468385069436E-3</v>
      </c>
      <c r="T47" s="77">
        <f>G47/'[2]at-wt-ox'!D$2*phengite_paragonite_chlorite!G$1</f>
        <v>3.1127215904680101E-3</v>
      </c>
      <c r="U47" s="77">
        <f>H47/'[2]at-wt-ox'!E$2*phengite_paragonite_chlorite!H$1</f>
        <v>7.566351726787335E-3</v>
      </c>
      <c r="V47" s="77">
        <f>I47/'[2]at-wt-ox'!F$2*phengite_paragonite_chlorite!I$1</f>
        <v>1.16985676904548</v>
      </c>
      <c r="W47" s="77">
        <f>J47/'[2]at-wt-ox'!G$2*phengite_paragonite_chlorite!J$1</f>
        <v>3.8730262700846555E-3</v>
      </c>
      <c r="X47" s="77">
        <f>K47/'[2]at-wt-ox'!H$2*phengite_paragonite_chlorite!K$1</f>
        <v>3.124253264238356E-3</v>
      </c>
      <c r="Y47" s="77">
        <f>L47/'[2]at-wt-ox'!I$2*phengite_paragonite_chlorite!L$1</f>
        <v>0</v>
      </c>
      <c r="Z47" s="77">
        <f>M47/'[2]at-wt-ox'!J$2*phengite_paragonite_chlorite!M$1</f>
        <v>0</v>
      </c>
      <c r="AA47" s="77">
        <f>N47/'[2]at-wt-ox'!K$2*phengite_paragonite_chlorite!N$1</f>
        <v>0</v>
      </c>
      <c r="AB47" s="77">
        <f>SUM(Q47:AA47)</f>
        <v>2.8592261060888751</v>
      </c>
      <c r="AC47" s="77">
        <f>P47/AB47</f>
        <v>3.8471948673715981</v>
      </c>
      <c r="AD47" s="77">
        <f>Q47*$AC47*AD$1</f>
        <v>2.9709897901122617</v>
      </c>
      <c r="AE47" s="77">
        <f>R47*$AC47*AE$1</f>
        <v>0.9075016281493804</v>
      </c>
      <c r="AF47" s="77">
        <f>S47*$AC47*AF$1</f>
        <v>7.1196548609305813E-2</v>
      </c>
      <c r="AG47" s="77">
        <f>T47*$AC47*AG$1</f>
        <v>5.9876232632026429E-3</v>
      </c>
      <c r="AH47" s="77">
        <f>U47*$AC47*AH$1</f>
        <v>2.9109229528024465E-2</v>
      </c>
      <c r="AI47" s="77">
        <f>V47*$AC47*AI$1</f>
        <v>3.0004446382877945</v>
      </c>
      <c r="AJ47" s="77">
        <f>W47*$AC47*AJ$1</f>
        <v>1.4900286787465052E-2</v>
      </c>
      <c r="AK47" s="77">
        <f>X47*$AC47*AK$1</f>
        <v>1.2019611122546764E-2</v>
      </c>
      <c r="AL47" s="77">
        <f>Y47*$AC47*AL$1</f>
        <v>0</v>
      </c>
      <c r="AM47" s="77">
        <f>Z47*$AC47*AM$1</f>
        <v>0</v>
      </c>
      <c r="AN47" s="77">
        <f>AA47*$AC47*AN$1</f>
        <v>0</v>
      </c>
      <c r="AO47" s="77">
        <f>SUM(AD47:AN47)</f>
        <v>7.0121493558599814</v>
      </c>
      <c r="AP47" s="77"/>
      <c r="AQ47" s="77"/>
      <c r="AR47" s="77">
        <f>AD47</f>
        <v>2.9709897901122617</v>
      </c>
      <c r="AS47" s="77">
        <f>IF(4-AR47&gt;AI47,AI47,4-AR47)</f>
        <v>1.0290102098877383</v>
      </c>
      <c r="AT47" s="77">
        <f>SUM(AR47:AS47)</f>
        <v>4</v>
      </c>
      <c r="AU47" s="77">
        <f>AI47-AS47</f>
        <v>1.9714344284000562</v>
      </c>
      <c r="AV47" s="77">
        <f>AJ47</f>
        <v>1.4900286787465052E-2</v>
      </c>
      <c r="AW47" s="77">
        <f>AH47</f>
        <v>2.9109229528024465E-2</v>
      </c>
      <c r="AX47" s="77">
        <f>AM47</f>
        <v>0</v>
      </c>
      <c r="AY47" s="77">
        <f>AG47</f>
        <v>5.9876232632026429E-3</v>
      </c>
      <c r="AZ47" s="77">
        <f>SUM(AU47:AY47)</f>
        <v>2.0214315679787482</v>
      </c>
      <c r="BA47" s="77">
        <f>AF47</f>
        <v>7.1196548609305813E-2</v>
      </c>
      <c r="BB47" s="77">
        <f>AE47</f>
        <v>0.9075016281493804</v>
      </c>
      <c r="BC47" s="77">
        <f>AK47</f>
        <v>1.2019611122546764E-2</v>
      </c>
      <c r="BD47" s="77">
        <f>SUM(BA47:BC47)</f>
        <v>0.99071778788123299</v>
      </c>
      <c r="BE47" s="77">
        <v>6.8132793746751422E-2</v>
      </c>
      <c r="BF47" s="77">
        <f>BB47/(BB47+BA47+AV47+AW47)*100</f>
        <v>88.735191325441647</v>
      </c>
      <c r="BG47" s="77">
        <f>BE47/(BA47+BB47+AW47+AV47)*100</f>
        <v>6.6620007073526377</v>
      </c>
      <c r="BH47" s="77">
        <f>((AV47+AW47)/(AW47+AV47+BA47+BB47))*100</f>
        <v>4.3032350899014471</v>
      </c>
      <c r="BI47" s="77">
        <f>SUM(BF47:BH47)</f>
        <v>99.700427122695729</v>
      </c>
      <c r="BJ47" s="77">
        <f>BF47/BI47*100</f>
        <v>89.001816628368317</v>
      </c>
      <c r="BK47" s="77">
        <f>BG47/BI47*100</f>
        <v>6.6820182216010844</v>
      </c>
      <c r="BL47" s="77">
        <f>BH47/BI47*100</f>
        <v>4.3161651500305975</v>
      </c>
      <c r="BM47" s="77">
        <f>SUM(BJ47:BL47)</f>
        <v>100</v>
      </c>
      <c r="BN47" s="77">
        <f>BF47/BI47*100</f>
        <v>89.001816628368317</v>
      </c>
      <c r="BO47" s="77">
        <f>BG47/BI47*100</f>
        <v>6.6820182216010844</v>
      </c>
      <c r="BP47" s="77">
        <f>BH47/BI47*100</f>
        <v>4.3161651500305975</v>
      </c>
      <c r="BQ47" s="77"/>
      <c r="BR47" s="77"/>
      <c r="BS47" s="77"/>
      <c r="BT47" s="77"/>
      <c r="BU47" s="77"/>
      <c r="BW47" s="77"/>
      <c r="BY47" s="79"/>
    </row>
    <row r="48" spans="1:127">
      <c r="A48" s="75" t="s">
        <v>470</v>
      </c>
      <c r="B48" s="75">
        <v>56</v>
      </c>
      <c r="C48" s="75" t="s">
        <v>412</v>
      </c>
      <c r="D48" s="76">
        <v>45.73</v>
      </c>
      <c r="E48" s="76">
        <v>7.37</v>
      </c>
      <c r="F48" s="76">
        <v>0.82310000000000005</v>
      </c>
      <c r="G48" s="76">
        <v>0</v>
      </c>
      <c r="H48" s="76">
        <v>0.58279999999999998</v>
      </c>
      <c r="I48" s="76">
        <v>39.479999999999997</v>
      </c>
      <c r="J48" s="76">
        <v>0.20979999999999999</v>
      </c>
      <c r="K48" s="76">
        <v>0.27360000000000001</v>
      </c>
      <c r="L48" s="76">
        <v>0</v>
      </c>
      <c r="M48" s="76">
        <v>0</v>
      </c>
      <c r="N48" s="76">
        <v>6.5199999999999994E-2</v>
      </c>
      <c r="O48" s="75">
        <f>SUM(D48:N48)</f>
        <v>94.534499999999994</v>
      </c>
      <c r="P48" s="75">
        <v>11</v>
      </c>
      <c r="Q48" s="77">
        <f>D48/'[2]at-wt-ox'!A$2*phengite_paragonite_chlorite!D$1</f>
        <v>1.5221946498502936</v>
      </c>
      <c r="R48" s="77">
        <f>E48/'[2]at-wt-ox'!B$2*phengite_paragonite_chlorite!E$1</f>
        <v>0.118911359245576</v>
      </c>
      <c r="S48" s="77">
        <f>F48/'[2]at-wt-ox'!C$2*phengite_paragonite_chlorite!F$1</f>
        <v>8.7381629793197163E-3</v>
      </c>
      <c r="T48" s="77">
        <f>G48/'[2]at-wt-ox'!D$2*phengite_paragonite_chlorite!G$1</f>
        <v>0</v>
      </c>
      <c r="U48" s="77">
        <f>H48/'[2]at-wt-ox'!E$2*phengite_paragonite_chlorite!H$1</f>
        <v>8.1119753244511764E-3</v>
      </c>
      <c r="V48" s="77">
        <f>I48/'[2]at-wt-ox'!F$2*phengite_paragonite_chlorite!I$1</f>
        <v>1.1616183410944556</v>
      </c>
      <c r="W48" s="77">
        <f>J48/'[2]at-wt-ox'!G$2*phengite_paragonite_chlorite!J$1</f>
        <v>5.2053870048927656E-3</v>
      </c>
      <c r="X48" s="77">
        <f>K48/'[2]at-wt-ox'!H$2*phengite_paragonite_chlorite!K$1</f>
        <v>4.8789708510023648E-3</v>
      </c>
      <c r="Y48" s="77">
        <f>L48/'[2]at-wt-ox'!I$2*phengite_paragonite_chlorite!L$1</f>
        <v>0</v>
      </c>
      <c r="Z48" s="77">
        <f>M48/'[2]at-wt-ox'!J$2*phengite_paragonite_chlorite!M$1</f>
        <v>0</v>
      </c>
      <c r="AA48" s="77">
        <f>N48/'[2]at-wt-ox'!K$2*phengite_paragonite_chlorite!N$1</f>
        <v>8.72913442331482E-4</v>
      </c>
      <c r="AB48" s="77">
        <f>SUM(Q48:AA48)</f>
        <v>2.8305317597923225</v>
      </c>
      <c r="AC48" s="77">
        <f>P48/AB48</f>
        <v>3.8861955750699915</v>
      </c>
      <c r="AD48" s="77">
        <f>Q48*$AC48*AD$1</f>
        <v>2.9577730563217131</v>
      </c>
      <c r="AE48" s="77">
        <f>R48*$AC48*AE$1</f>
        <v>0.92422559625143108</v>
      </c>
      <c r="AF48" s="77">
        <f>S48*$AC48*AF$1</f>
        <v>6.7916420608945385E-2</v>
      </c>
      <c r="AG48" s="77">
        <f>T48*$AC48*AG$1</f>
        <v>0</v>
      </c>
      <c r="AH48" s="77">
        <f>U48*$AC48*AH$1</f>
        <v>3.1524722610959122E-2</v>
      </c>
      <c r="AI48" s="77">
        <f>V48*$AC48*AI$1</f>
        <v>3.0095173713876116</v>
      </c>
      <c r="AJ48" s="77">
        <f>W48*$AC48*AJ$1</f>
        <v>2.0229151944941102E-2</v>
      </c>
      <c r="AK48" s="77">
        <f>X48*$AC48*AK$1</f>
        <v>1.896063493206086E-2</v>
      </c>
      <c r="AL48" s="77">
        <f>Y48*$AC48*AL$1</f>
        <v>0</v>
      </c>
      <c r="AM48" s="77">
        <f>Z48*$AC48*AM$1</f>
        <v>0</v>
      </c>
      <c r="AN48" s="77">
        <f>AA48*$AC48*AN$1</f>
        <v>3.3923123570077196E-3</v>
      </c>
      <c r="AO48" s="77">
        <f>SUM(AD48:AN48)</f>
        <v>7.0335392664146692</v>
      </c>
      <c r="AP48" s="77"/>
      <c r="AQ48" s="77"/>
      <c r="AR48" s="77">
        <f>AD48</f>
        <v>2.9577730563217131</v>
      </c>
      <c r="AS48" s="77">
        <f>IF(4-AR48&gt;AI48,AI48,4-AR48)</f>
        <v>1.0422269436782869</v>
      </c>
      <c r="AT48" s="77">
        <f>SUM(AR48:AS48)</f>
        <v>4</v>
      </c>
      <c r="AU48" s="77">
        <f>AI48-AS48</f>
        <v>1.9672904277093246</v>
      </c>
      <c r="AV48" s="77">
        <f>AJ48</f>
        <v>2.0229151944941102E-2</v>
      </c>
      <c r="AW48" s="77">
        <f>AH48</f>
        <v>3.1524722610959122E-2</v>
      </c>
      <c r="AX48" s="77">
        <f>AM48</f>
        <v>0</v>
      </c>
      <c r="AY48" s="77">
        <f>AG48</f>
        <v>0</v>
      </c>
      <c r="AZ48" s="77">
        <f>SUM(AU48:AY48)</f>
        <v>2.0190443022652249</v>
      </c>
      <c r="BA48" s="77">
        <f>AF48</f>
        <v>6.7916420608945385E-2</v>
      </c>
      <c r="BB48" s="77">
        <f>AE48</f>
        <v>0.92422559625143108</v>
      </c>
      <c r="BC48" s="77">
        <f>AK48</f>
        <v>1.896063493206086E-2</v>
      </c>
      <c r="BD48" s="77">
        <f>SUM(BA48:BC48)</f>
        <v>1.0111026517924373</v>
      </c>
      <c r="BE48" s="77">
        <v>6.4549286068629946E-2</v>
      </c>
      <c r="BF48" s="77">
        <f>BB48/(BB48+BA48+AV48+AW48)*100</f>
        <v>88.536184867775816</v>
      </c>
      <c r="BG48" s="77">
        <f>BE48/(BA48+BB48+AW48+AV48)*100</f>
        <v>6.1834984311562424</v>
      </c>
      <c r="BH48" s="77">
        <f>((AV48+AW48)/(AW48+AV48+BA48+BB48))*100</f>
        <v>4.957762070093465</v>
      </c>
      <c r="BI48" s="77">
        <f>SUM(BF48:BH48)</f>
        <v>99.67744536902552</v>
      </c>
      <c r="BJ48" s="77">
        <f>BF48/BI48*100</f>
        <v>88.822686556620141</v>
      </c>
      <c r="BK48" s="77">
        <f>BG48/BI48*100</f>
        <v>6.203508133925097</v>
      </c>
      <c r="BL48" s="77">
        <f>BH48/BI48*100</f>
        <v>4.9738053094547663</v>
      </c>
      <c r="BM48" s="77">
        <f>SUM(BJ48:BL48)</f>
        <v>100</v>
      </c>
      <c r="BN48" s="77">
        <f>BF48/BI48*100</f>
        <v>88.822686556620141</v>
      </c>
      <c r="BO48" s="77">
        <f>BG48/BI48*100</f>
        <v>6.203508133925097</v>
      </c>
      <c r="BP48" s="77">
        <f>BH48/BI48*100</f>
        <v>4.9738053094547663</v>
      </c>
      <c r="BQ48" s="77"/>
      <c r="BR48" s="77"/>
      <c r="BS48" s="77"/>
      <c r="BT48" s="77"/>
      <c r="BU48" s="77"/>
      <c r="BW48" s="77"/>
      <c r="BY48" s="79"/>
    </row>
    <row r="49" spans="1:77">
      <c r="A49" s="75" t="s">
        <v>470</v>
      </c>
      <c r="B49" s="75">
        <v>40</v>
      </c>
      <c r="C49" s="75" t="s">
        <v>411</v>
      </c>
      <c r="D49" s="76">
        <v>45.41</v>
      </c>
      <c r="E49" s="76">
        <v>7.43</v>
      </c>
      <c r="F49" s="76">
        <v>0.51149999999999995</v>
      </c>
      <c r="G49" s="76">
        <v>7.6899999999999996E-2</v>
      </c>
      <c r="H49" s="76">
        <v>0.51319999999999999</v>
      </c>
      <c r="I49" s="76">
        <v>39.69</v>
      </c>
      <c r="J49" s="76">
        <v>0.114</v>
      </c>
      <c r="K49" s="76">
        <v>0.2656</v>
      </c>
      <c r="L49" s="76">
        <v>0</v>
      </c>
      <c r="M49" s="76">
        <v>0</v>
      </c>
      <c r="N49" s="76">
        <v>0</v>
      </c>
      <c r="O49" s="75">
        <f>SUM(D49:N49)</f>
        <v>94.011200000000002</v>
      </c>
      <c r="P49" s="75">
        <v>11</v>
      </c>
      <c r="Q49" s="77">
        <f>D49/'[2]at-wt-ox'!A$2*phengite_paragonite_chlorite!D$1</f>
        <v>1.5115429488235694</v>
      </c>
      <c r="R49" s="77">
        <f>E49/'[2]at-wt-ox'!B$2*phengite_paragonite_chlorite!E$1</f>
        <v>0.11987943001283984</v>
      </c>
      <c r="S49" s="77">
        <f>F49/'[2]at-wt-ox'!C$2*phengite_paragonite_chlorite!F$1</f>
        <v>5.430166886067349E-3</v>
      </c>
      <c r="T49" s="77">
        <f>G49/'[2]at-wt-ox'!D$2*phengite_paragonite_chlorite!G$1</f>
        <v>1.9257304127674173E-3</v>
      </c>
      <c r="U49" s="77">
        <f>H49/'[2]at-wt-ox'!E$2*phengite_paragonite_chlorite!H$1</f>
        <v>7.1432150592112961E-3</v>
      </c>
      <c r="V49" s="77">
        <f>I49/'[2]at-wt-ox'!F$2*phengite_paragonite_chlorite!I$1</f>
        <v>1.1677971620577239</v>
      </c>
      <c r="W49" s="77">
        <f>J49/'[2]at-wt-ox'!G$2*phengite_paragonite_chlorite!J$1</f>
        <v>2.8284753029445917E-3</v>
      </c>
      <c r="X49" s="77">
        <f>K49/'[2]at-wt-ox'!H$2*phengite_paragonite_chlorite!K$1</f>
        <v>4.7363108845987862E-3</v>
      </c>
      <c r="Y49" s="77">
        <f>L49/'[2]at-wt-ox'!I$2*phengite_paragonite_chlorite!L$1</f>
        <v>0</v>
      </c>
      <c r="Z49" s="77">
        <f>M49/'[2]at-wt-ox'!J$2*phengite_paragonite_chlorite!M$1</f>
        <v>0</v>
      </c>
      <c r="AA49" s="77">
        <f>N49/'[2]at-wt-ox'!K$2*phengite_paragonite_chlorite!N$1</f>
        <v>0</v>
      </c>
      <c r="AB49" s="77">
        <f>SUM(Q49:AA49)</f>
        <v>2.8212834394397226</v>
      </c>
      <c r="AC49" s="77">
        <f>P49/AB49</f>
        <v>3.8989347352439303</v>
      </c>
      <c r="AD49" s="77">
        <f>Q49*$AC49*AD$1</f>
        <v>2.9467036534906268</v>
      </c>
      <c r="AE49" s="77">
        <f>R49*$AC49*AE$1</f>
        <v>0.93480414743660989</v>
      </c>
      <c r="AF49" s="77">
        <f>S49*$AC49*AF$1</f>
        <v>4.2343732580518711E-2</v>
      </c>
      <c r="AG49" s="77">
        <f>T49*$AC49*AG$1</f>
        <v>3.7541485985272574E-3</v>
      </c>
      <c r="AH49" s="77">
        <f>U49*$AC49*AH$1</f>
        <v>2.785092931567645E-2</v>
      </c>
      <c r="AI49" s="77">
        <f>V49*$AC49*AI$1</f>
        <v>3.0354432792440962</v>
      </c>
      <c r="AJ49" s="77">
        <f>W49*$AC49*AJ$1</f>
        <v>1.1028040606430266E-2</v>
      </c>
      <c r="AK49" s="77">
        <f>X49*$AC49*AK$1</f>
        <v>1.8466567024876115E-2</v>
      </c>
      <c r="AL49" s="77">
        <f>Y49*$AC49*AL$1</f>
        <v>0</v>
      </c>
      <c r="AM49" s="77">
        <f>Z49*$AC49*AM$1</f>
        <v>0</v>
      </c>
      <c r="AN49" s="77">
        <f>AA49*$AC49*AN$1</f>
        <v>0</v>
      </c>
      <c r="AO49" s="77">
        <f>SUM(AD49:AN49)</f>
        <v>7.0203944982973621</v>
      </c>
      <c r="AP49" s="77"/>
      <c r="AQ49" s="77"/>
      <c r="AR49" s="77">
        <f>AD49</f>
        <v>2.9467036534906268</v>
      </c>
      <c r="AS49" s="77">
        <f>IF(4-AR49&gt;AI49,AI49,4-AR49)</f>
        <v>1.0532963465093732</v>
      </c>
      <c r="AT49" s="77">
        <f>SUM(AR49:AS49)</f>
        <v>4</v>
      </c>
      <c r="AU49" s="77">
        <f>AI49-AS49</f>
        <v>1.982146932734723</v>
      </c>
      <c r="AV49" s="77">
        <f>AJ49</f>
        <v>1.1028040606430266E-2</v>
      </c>
      <c r="AW49" s="77">
        <f>AH49</f>
        <v>2.785092931567645E-2</v>
      </c>
      <c r="AX49" s="77">
        <f>AM49</f>
        <v>0</v>
      </c>
      <c r="AY49" s="77">
        <f>AG49</f>
        <v>3.7541485985272574E-3</v>
      </c>
      <c r="AZ49" s="77">
        <f>SUM(AU49:AY49)</f>
        <v>2.0247800512553566</v>
      </c>
      <c r="BA49" s="77">
        <f>AF49</f>
        <v>4.2343732580518711E-2</v>
      </c>
      <c r="BB49" s="77">
        <f>AE49</f>
        <v>0.93480414743660989</v>
      </c>
      <c r="BC49" s="77">
        <f>AK49</f>
        <v>1.8466567024876115E-2</v>
      </c>
      <c r="BD49" s="77">
        <f>SUM(BA49:BC49)</f>
        <v>0.99561444704200475</v>
      </c>
      <c r="BE49" s="77">
        <v>4.072342037569246E-2</v>
      </c>
      <c r="BF49" s="77">
        <f>BB49/(BB49+BA49+AV49+AW49)*100</f>
        <v>92.005850779683328</v>
      </c>
      <c r="BG49" s="77">
        <f>BE49/(BA49+BB49+AW49+AV49)*100</f>
        <v>4.008104744291745</v>
      </c>
      <c r="BH49" s="77">
        <f>((AV49+AW49)/(AW49+AV49+BA49+BB49))*100</f>
        <v>3.8265691427772719</v>
      </c>
      <c r="BI49" s="77">
        <f>SUM(BF49:BH49)</f>
        <v>99.840524666752344</v>
      </c>
      <c r="BJ49" s="77">
        <f>BF49/BI49*100</f>
        <v>92.152811783371945</v>
      </c>
      <c r="BK49" s="77">
        <f>BG49/BI49*100</f>
        <v>4.0145068925368683</v>
      </c>
      <c r="BL49" s="77">
        <f>BH49/BI49*100</f>
        <v>3.8326813240911868</v>
      </c>
      <c r="BM49" s="77">
        <f>SUM(BJ49:BL49)</f>
        <v>100</v>
      </c>
      <c r="BN49" s="77">
        <f>BF49/BI49*100</f>
        <v>92.152811783371945</v>
      </c>
      <c r="BO49" s="77">
        <f>BG49/BI49*100</f>
        <v>4.0145068925368683</v>
      </c>
      <c r="BP49" s="77">
        <f>BH49/BI49*100</f>
        <v>3.8326813240911868</v>
      </c>
      <c r="BQ49" s="77"/>
      <c r="BR49" s="77"/>
      <c r="BS49" s="77"/>
      <c r="BT49" s="77"/>
      <c r="BU49" s="77"/>
      <c r="BW49" s="77"/>
      <c r="BY49" s="79"/>
    </row>
    <row r="50" spans="1:77">
      <c r="A50" s="75" t="s">
        <v>470</v>
      </c>
      <c r="B50" s="75">
        <v>41</v>
      </c>
      <c r="C50" s="75" t="s">
        <v>410</v>
      </c>
      <c r="D50" s="76">
        <v>46.04</v>
      </c>
      <c r="E50" s="76">
        <v>7.07</v>
      </c>
      <c r="F50" s="76">
        <v>1.0976999999999999</v>
      </c>
      <c r="G50" s="76">
        <v>9.5899999999999999E-2</v>
      </c>
      <c r="H50" s="76">
        <v>0.43480000000000002</v>
      </c>
      <c r="I50" s="76">
        <v>38.99</v>
      </c>
      <c r="J50" s="76">
        <v>0.28960000000000002</v>
      </c>
      <c r="K50" s="76">
        <v>0.29770000000000002</v>
      </c>
      <c r="L50" s="76">
        <v>0</v>
      </c>
      <c r="M50" s="76">
        <v>0</v>
      </c>
      <c r="N50" s="76">
        <v>0</v>
      </c>
      <c r="O50" s="75">
        <f>SUM(D50:N50)</f>
        <v>94.315700000000007</v>
      </c>
      <c r="P50" s="75">
        <v>11</v>
      </c>
      <c r="Q50" s="77">
        <f>D50/'[2]at-wt-ox'!A$2*phengite_paragonite_chlorite!D$1</f>
        <v>1.5325134852199327</v>
      </c>
      <c r="R50" s="77">
        <f>E50/'[2]at-wt-ox'!B$2*phengite_paragonite_chlorite!E$1</f>
        <v>0.11407100540925676</v>
      </c>
      <c r="S50" s="77">
        <f>F50/'[2]at-wt-ox'!C$2*phengite_paragonite_chlorite!F$1</f>
        <v>1.1653361076903478E-2</v>
      </c>
      <c r="T50" s="77">
        <f>G50/'[2]at-wt-ox'!D$2*phengite_paragonite_chlorite!G$1</f>
        <v>2.4015285641663894E-3</v>
      </c>
      <c r="U50" s="77">
        <f>H50/'[2]at-wt-ox'!E$2*phengite_paragonite_chlorite!H$1</f>
        <v>6.0519678638836158E-3</v>
      </c>
      <c r="V50" s="77">
        <f>I50/'[2]at-wt-ox'!F$2*phengite_paragonite_chlorite!I$1</f>
        <v>1.147201092180163</v>
      </c>
      <c r="W50" s="77">
        <f>J50/'[2]at-wt-ox'!G$2*phengite_paragonite_chlorite!J$1</f>
        <v>7.1853197169539805E-3</v>
      </c>
      <c r="X50" s="77">
        <f>K50/'[2]at-wt-ox'!H$2*phengite_paragonite_chlorite!K$1</f>
        <v>5.3087339997931427E-3</v>
      </c>
      <c r="Y50" s="77">
        <f>L50/'[2]at-wt-ox'!I$2*phengite_paragonite_chlorite!L$1</f>
        <v>0</v>
      </c>
      <c r="Z50" s="77">
        <f>M50/'[2]at-wt-ox'!J$2*phengite_paragonite_chlorite!M$1</f>
        <v>0</v>
      </c>
      <c r="AA50" s="77">
        <f>N50/'[2]at-wt-ox'!K$2*phengite_paragonite_chlorite!N$1</f>
        <v>0</v>
      </c>
      <c r="AB50" s="77">
        <f>SUM(Q50:AA50)</f>
        <v>2.8263864940310532</v>
      </c>
      <c r="AC50" s="77">
        <f>P50/AB50</f>
        <v>3.8918951895752811</v>
      </c>
      <c r="AD50" s="77">
        <f>Q50*$AC50*AD$1</f>
        <v>2.9821909305433523</v>
      </c>
      <c r="AE50" s="77">
        <f>R50*$AC50*AE$1</f>
        <v>0.88790479444460446</v>
      </c>
      <c r="AF50" s="77">
        <f>S50*$AC50*AF$1</f>
        <v>9.0707319835168929E-2</v>
      </c>
      <c r="AG50" s="77">
        <f>T50*$AC50*AG$1</f>
        <v>4.6732487332534012E-3</v>
      </c>
      <c r="AH50" s="77">
        <f>U50*$AC50*AH$1</f>
        <v>2.3553624616912835E-2</v>
      </c>
      <c r="AI50" s="77">
        <f>V50*$AC50*AI$1</f>
        <v>2.9765242747543228</v>
      </c>
      <c r="AJ50" s="77">
        <f>W50*$AC50*AJ$1</f>
        <v>2.7964511241973616E-2</v>
      </c>
      <c r="AK50" s="77">
        <f>X50*$AC50*AK$1</f>
        <v>2.0661036316529675E-2</v>
      </c>
      <c r="AL50" s="77">
        <f>Y50*$AC50*AL$1</f>
        <v>0</v>
      </c>
      <c r="AM50" s="77">
        <f>Z50*$AC50*AM$1</f>
        <v>0</v>
      </c>
      <c r="AN50" s="77">
        <f>AA50*$AC50*AN$1</f>
        <v>0</v>
      </c>
      <c r="AO50" s="77">
        <f>SUM(AD50:AN50)</f>
        <v>7.014179740486119</v>
      </c>
      <c r="AP50" s="77"/>
      <c r="AQ50" s="77"/>
      <c r="AR50" s="77">
        <f>AD50</f>
        <v>2.9821909305433523</v>
      </c>
      <c r="AS50" s="77">
        <f>IF(4-AR50&gt;AI50,AI50,4-AR50)</f>
        <v>1.0178090694566477</v>
      </c>
      <c r="AT50" s="77">
        <f>SUM(AR50:AS50)</f>
        <v>4</v>
      </c>
      <c r="AU50" s="77">
        <f>AI50-AS50</f>
        <v>1.9587152052976751</v>
      </c>
      <c r="AV50" s="77">
        <f>AJ50</f>
        <v>2.7964511241973616E-2</v>
      </c>
      <c r="AW50" s="77">
        <f>AH50</f>
        <v>2.3553624616912835E-2</v>
      </c>
      <c r="AX50" s="77">
        <f>AM50</f>
        <v>0</v>
      </c>
      <c r="AY50" s="77">
        <f>AG50</f>
        <v>4.6732487332534012E-3</v>
      </c>
      <c r="AZ50" s="77">
        <f>SUM(AU50:AY50)</f>
        <v>2.0149065898898151</v>
      </c>
      <c r="BA50" s="77">
        <f>AF50</f>
        <v>9.0707319835168929E-2</v>
      </c>
      <c r="BB50" s="77">
        <f>AE50</f>
        <v>0.88790479444460446</v>
      </c>
      <c r="BC50" s="77">
        <f>AK50</f>
        <v>2.0661036316529675E-2</v>
      </c>
      <c r="BD50" s="77">
        <f>SUM(BA50:BC50)</f>
        <v>0.99927315059630306</v>
      </c>
      <c r="BE50" s="77">
        <v>8.6170930358173484E-2</v>
      </c>
      <c r="BF50" s="77">
        <f>BB50/(BB50+BA50+AV50+AW50)*100</f>
        <v>86.193449258002943</v>
      </c>
      <c r="BG50" s="77">
        <f>BE50/(BA50+BB50+AW50+AV50)*100</f>
        <v>8.3650519287803196</v>
      </c>
      <c r="BH50" s="77">
        <f>((AV50+AW50)/(AW50+AV50+BA50+BB50))*100</f>
        <v>5.0011283380865574</v>
      </c>
      <c r="BI50" s="77">
        <f>SUM(BF50:BH50)</f>
        <v>99.55962952486982</v>
      </c>
      <c r="BJ50" s="77">
        <f>BF50/BI50*100</f>
        <v>86.574698669878003</v>
      </c>
      <c r="BK50" s="77">
        <f>BG50/BI50*100</f>
        <v>8.4020520854697889</v>
      </c>
      <c r="BL50" s="77">
        <f>BH50/BI50*100</f>
        <v>5.023249244652205</v>
      </c>
      <c r="BM50" s="77">
        <f>SUM(BJ50:BL50)</f>
        <v>100</v>
      </c>
      <c r="BN50" s="77">
        <f>BF50/BI50*100</f>
        <v>86.574698669878003</v>
      </c>
      <c r="BO50" s="77">
        <f>BG50/BI50*100</f>
        <v>8.4020520854697889</v>
      </c>
      <c r="BP50" s="77">
        <f>BH50/BI50*100</f>
        <v>5.023249244652205</v>
      </c>
      <c r="BQ50" s="77"/>
      <c r="BR50" s="77"/>
      <c r="BS50" s="77"/>
      <c r="BT50" s="77"/>
      <c r="BU50" s="77"/>
      <c r="BW50" s="77"/>
      <c r="BY50" s="79"/>
    </row>
    <row r="51" spans="1:77">
      <c r="A51" s="75" t="s">
        <v>470</v>
      </c>
      <c r="B51" s="75">
        <v>42</v>
      </c>
      <c r="C51" s="75" t="s">
        <v>409</v>
      </c>
      <c r="D51" s="76">
        <v>45.98</v>
      </c>
      <c r="E51" s="76">
        <v>7.36</v>
      </c>
      <c r="F51" s="76">
        <v>0.64329999999999998</v>
      </c>
      <c r="G51" s="76">
        <v>7.4399999999999994E-2</v>
      </c>
      <c r="H51" s="76">
        <v>0.59870000000000001</v>
      </c>
      <c r="I51" s="76">
        <v>39.119999999999997</v>
      </c>
      <c r="J51" s="76">
        <v>0.1867</v>
      </c>
      <c r="K51" s="76">
        <v>0.34160000000000001</v>
      </c>
      <c r="L51" s="76">
        <v>0</v>
      </c>
      <c r="M51" s="76">
        <v>0</v>
      </c>
      <c r="N51" s="76">
        <v>0</v>
      </c>
      <c r="O51" s="75">
        <f>SUM(D51:N51)</f>
        <v>94.304699999999997</v>
      </c>
      <c r="P51" s="75">
        <v>11</v>
      </c>
      <c r="Q51" s="77">
        <f>D51/'[2]at-wt-ox'!A$2*phengite_paragonite_chlorite!D$1</f>
        <v>1.5305162912774217</v>
      </c>
      <c r="R51" s="77">
        <f>E51/'[2]at-wt-ox'!B$2*phengite_paragonite_chlorite!E$1</f>
        <v>0.11875001411769869</v>
      </c>
      <c r="S51" s="77">
        <f>F51/'[2]at-wt-ox'!C$2*phengite_paragonite_chlorite!F$1</f>
        <v>6.8293770436111938E-3</v>
      </c>
      <c r="T51" s="77">
        <f>G51/'[2]at-wt-ox'!D$2*phengite_paragonite_chlorite!G$1</f>
        <v>1.8631253928465001E-3</v>
      </c>
      <c r="U51" s="77">
        <f>H51/'[2]at-wt-ox'!E$2*phengite_paragonite_chlorite!H$1</f>
        <v>8.3332869367689077E-3</v>
      </c>
      <c r="V51" s="77">
        <f>I51/'[2]at-wt-ox'!F$2*phengite_paragonite_chlorite!I$1</f>
        <v>1.1510260765859954</v>
      </c>
      <c r="W51" s="77">
        <f>J51/'[2]at-wt-ox'!G$2*phengite_paragonite_chlorite!J$1</f>
        <v>4.6322485882434672E-3</v>
      </c>
      <c r="X51" s="77">
        <f>K51/'[2]at-wt-ox'!H$2*phengite_paragonite_chlorite!K$1</f>
        <v>6.0915805654327762E-3</v>
      </c>
      <c r="Y51" s="77">
        <f>L51/'[2]at-wt-ox'!I$2*phengite_paragonite_chlorite!L$1</f>
        <v>0</v>
      </c>
      <c r="Z51" s="77">
        <f>M51/'[2]at-wt-ox'!J$2*phengite_paragonite_chlorite!M$1</f>
        <v>0</v>
      </c>
      <c r="AA51" s="77">
        <f>N51/'[2]at-wt-ox'!K$2*phengite_paragonite_chlorite!N$1</f>
        <v>0</v>
      </c>
      <c r="AB51" s="77">
        <f>SUM(Q51:AA51)</f>
        <v>2.8280420005080185</v>
      </c>
      <c r="AC51" s="77">
        <f>P51/AB51</f>
        <v>3.8896169144673252</v>
      </c>
      <c r="AD51" s="77">
        <f>Q51*$AC51*AD$1</f>
        <v>2.9765610272102294</v>
      </c>
      <c r="AE51" s="77">
        <f>R51*$AC51*AE$1</f>
        <v>0.92378412701086887</v>
      </c>
      <c r="AF51" s="77">
        <f>S51*$AC51*AF$1</f>
        <v>5.312732092820991E-2</v>
      </c>
      <c r="AG51" s="77">
        <f>T51*$AC51*AG$1</f>
        <v>3.6234220208946634E-3</v>
      </c>
      <c r="AH51" s="77">
        <f>U51*$AC51*AH$1</f>
        <v>3.2413293822365949E-2</v>
      </c>
      <c r="AI51" s="77">
        <f>V51*$AC51*AI$1</f>
        <v>2.9847003309879003</v>
      </c>
      <c r="AJ51" s="77">
        <f>W51*$AC51*AJ$1</f>
        <v>1.8017672460849177E-2</v>
      </c>
      <c r="AK51" s="77">
        <f>X51*$AC51*AK$1</f>
        <v>2.369391480314776E-2</v>
      </c>
      <c r="AL51" s="77">
        <f>Y51*$AC51*AL$1</f>
        <v>0</v>
      </c>
      <c r="AM51" s="77">
        <f>Z51*$AC51*AM$1</f>
        <v>0</v>
      </c>
      <c r="AN51" s="77">
        <f>AA51*$AC51*AN$1</f>
        <v>0</v>
      </c>
      <c r="AO51" s="77">
        <f>SUM(AD51:AN51)</f>
        <v>7.0159211092444664</v>
      </c>
      <c r="AP51" s="77"/>
      <c r="AQ51" s="77"/>
      <c r="AR51" s="77">
        <f>AD51</f>
        <v>2.9765610272102294</v>
      </c>
      <c r="AS51" s="77">
        <f>IF(4-AR51&gt;AI51,AI51,4-AR51)</f>
        <v>1.0234389727897706</v>
      </c>
      <c r="AT51" s="77">
        <f>SUM(AR51:AS51)</f>
        <v>4</v>
      </c>
      <c r="AU51" s="77">
        <f>AI51-AS51</f>
        <v>1.9612613581981297</v>
      </c>
      <c r="AV51" s="77">
        <f>AJ51</f>
        <v>1.8017672460849177E-2</v>
      </c>
      <c r="AW51" s="77">
        <f>AH51</f>
        <v>3.2413293822365949E-2</v>
      </c>
      <c r="AX51" s="77">
        <f>AM51</f>
        <v>0</v>
      </c>
      <c r="AY51" s="77">
        <f>AG51</f>
        <v>3.6234220208946634E-3</v>
      </c>
      <c r="AZ51" s="77">
        <f>SUM(AU51:AY51)</f>
        <v>2.0153157465022398</v>
      </c>
      <c r="BA51" s="77">
        <f>AF51</f>
        <v>5.312732092820991E-2</v>
      </c>
      <c r="BB51" s="77">
        <f>AE51</f>
        <v>0.92378412701086887</v>
      </c>
      <c r="BC51" s="77">
        <f>AK51</f>
        <v>2.369391480314776E-2</v>
      </c>
      <c r="BD51" s="77">
        <f>SUM(BA51:BC51)</f>
        <v>1.0006053627422267</v>
      </c>
      <c r="BE51" s="77">
        <v>5.05193665662007E-2</v>
      </c>
      <c r="BF51" s="77">
        <f>BB51/(BB51+BA51+AV51+AW51)*100</f>
        <v>89.919788594553495</v>
      </c>
      <c r="BG51" s="77">
        <f>BE51/(BA51+BB51+AW51+AV51)*100</f>
        <v>4.9174808580685578</v>
      </c>
      <c r="BH51" s="77">
        <f>((AV51+AW51)/(AW51+AV51+BA51+BB51))*100</f>
        <v>4.9088761045061835</v>
      </c>
      <c r="BI51" s="77">
        <f>SUM(BF51:BH51)</f>
        <v>99.74614555712823</v>
      </c>
      <c r="BJ51" s="77">
        <f>BF51/BI51*100</f>
        <v>90.148634909459417</v>
      </c>
      <c r="BK51" s="77">
        <f>BG51/BI51*100</f>
        <v>4.9299958716220651</v>
      </c>
      <c r="BL51" s="77">
        <f>BH51/BI51*100</f>
        <v>4.9213692189185316</v>
      </c>
      <c r="BM51" s="77">
        <f>SUM(BJ51:BL51)</f>
        <v>100.00000000000001</v>
      </c>
      <c r="BN51" s="77">
        <f>BF51/BI51*100</f>
        <v>90.148634909459417</v>
      </c>
      <c r="BO51" s="77">
        <f>BG51/BI51*100</f>
        <v>4.9299958716220651</v>
      </c>
      <c r="BP51" s="77">
        <f>BH51/BI51*100</f>
        <v>4.9213692189185316</v>
      </c>
      <c r="BQ51" s="77"/>
      <c r="BR51" s="77"/>
      <c r="BS51" s="77"/>
      <c r="BT51" s="77"/>
      <c r="BU51" s="77"/>
      <c r="BW51" s="77"/>
      <c r="BY51" s="79"/>
    </row>
    <row r="52" spans="1:77">
      <c r="A52" s="75" t="s">
        <v>470</v>
      </c>
      <c r="B52" s="75">
        <v>43</v>
      </c>
      <c r="C52" s="75" t="s">
        <v>408</v>
      </c>
      <c r="D52" s="76">
        <v>45.88</v>
      </c>
      <c r="E52" s="76">
        <v>7.23</v>
      </c>
      <c r="F52" s="76">
        <v>0.93889999999999996</v>
      </c>
      <c r="G52" s="76">
        <v>0</v>
      </c>
      <c r="H52" s="76">
        <v>0.33510000000000001</v>
      </c>
      <c r="I52" s="76">
        <v>39.01</v>
      </c>
      <c r="J52" s="76">
        <v>0.28179999999999999</v>
      </c>
      <c r="K52" s="76">
        <v>0.31830000000000003</v>
      </c>
      <c r="L52" s="76">
        <v>0</v>
      </c>
      <c r="M52" s="76">
        <v>0</v>
      </c>
      <c r="N52" s="76">
        <v>0</v>
      </c>
      <c r="O52" s="75">
        <f>SUM(D52:N52)</f>
        <v>93.994099999999989</v>
      </c>
      <c r="P52" s="75">
        <v>11</v>
      </c>
      <c r="Q52" s="77">
        <f>D52/'[2]at-wt-ox'!A$2*phengite_paragonite_chlorite!D$1</f>
        <v>1.5271876347065707</v>
      </c>
      <c r="R52" s="77">
        <f>E52/'[2]at-wt-ox'!B$2*phengite_paragonite_chlorite!E$1</f>
        <v>0.11665252745529368</v>
      </c>
      <c r="S52" s="77">
        <f>F52/'[2]at-wt-ox'!C$2*phengite_paragonite_chlorite!F$1</f>
        <v>9.9675145441420008E-3</v>
      </c>
      <c r="T52" s="77">
        <f>G52/'[2]at-wt-ox'!D$2*phengite_paragonite_chlorite!G$1</f>
        <v>0</v>
      </c>
      <c r="U52" s="77">
        <f>H52/'[2]at-wt-ox'!E$2*phengite_paragonite_chlorite!H$1</f>
        <v>4.6642466218661449E-3</v>
      </c>
      <c r="V52" s="77">
        <f>I52/'[2]at-wt-ox'!F$2*phengite_paragonite_chlorite!I$1</f>
        <v>1.1477895513195215</v>
      </c>
      <c r="W52" s="77">
        <f>J52/'[2]at-wt-ox'!G$2*phengite_paragonite_chlorite!J$1</f>
        <v>6.9917924593840865E-3</v>
      </c>
      <c r="X52" s="77">
        <f>K52/'[2]at-wt-ox'!H$2*phengite_paragonite_chlorite!K$1</f>
        <v>5.6760834132823564E-3</v>
      </c>
      <c r="Y52" s="77">
        <f>L52/'[2]at-wt-ox'!I$2*phengite_paragonite_chlorite!L$1</f>
        <v>0</v>
      </c>
      <c r="Z52" s="77">
        <f>M52/'[2]at-wt-ox'!J$2*phengite_paragonite_chlorite!M$1</f>
        <v>0</v>
      </c>
      <c r="AA52" s="77">
        <f>N52/'[2]at-wt-ox'!K$2*phengite_paragonite_chlorite!N$1</f>
        <v>0</v>
      </c>
      <c r="AB52" s="77">
        <f>SUM(Q52:AA52)</f>
        <v>2.8189293505200603</v>
      </c>
      <c r="AC52" s="77">
        <f>P52/AB52</f>
        <v>3.9021907370507973</v>
      </c>
      <c r="AD52" s="77">
        <f>Q52*$AC52*AD$1</f>
        <v>2.9796887209452483</v>
      </c>
      <c r="AE52" s="77">
        <f>R52*$AC52*AE$1</f>
        <v>0.91040082417922163</v>
      </c>
      <c r="AF52" s="77">
        <f>S52*$AC52*AF$1</f>
        <v>7.7790285851140034E-2</v>
      </c>
      <c r="AG52" s="77">
        <f>T52*$AC52*AG$1</f>
        <v>0</v>
      </c>
      <c r="AH52" s="77">
        <f>U52*$AC52*AH$1</f>
        <v>1.8200779963166543E-2</v>
      </c>
      <c r="AI52" s="77">
        <f>V52*$AC52*AI$1</f>
        <v>2.9859291701618185</v>
      </c>
      <c r="AJ52" s="77">
        <f>W52*$AC52*AJ$1</f>
        <v>2.7283307770390196E-2</v>
      </c>
      <c r="AK52" s="77">
        <f>X52*$AC52*AK$1</f>
        <v>2.2149160118038084E-2</v>
      </c>
      <c r="AL52" s="77">
        <f>Y52*$AC52*AL$1</f>
        <v>0</v>
      </c>
      <c r="AM52" s="77">
        <f>Z52*$AC52*AM$1</f>
        <v>0</v>
      </c>
      <c r="AN52" s="77">
        <f>AA52*$AC52*AN$1</f>
        <v>0</v>
      </c>
      <c r="AO52" s="77">
        <f>SUM(AD52:AN52)</f>
        <v>7.0214422489890227</v>
      </c>
      <c r="AP52" s="77"/>
      <c r="AQ52" s="77"/>
      <c r="AR52" s="77">
        <f>AD52</f>
        <v>2.9796887209452483</v>
      </c>
      <c r="AS52" s="77">
        <f>IF(4-AR52&gt;AI52,AI52,4-AR52)</f>
        <v>1.0203112790547517</v>
      </c>
      <c r="AT52" s="77">
        <f>SUM(AR52:AS52)</f>
        <v>4</v>
      </c>
      <c r="AU52" s="77">
        <f>AI52-AS52</f>
        <v>1.9656178911070668</v>
      </c>
      <c r="AV52" s="77">
        <f>AJ52</f>
        <v>2.7283307770390196E-2</v>
      </c>
      <c r="AW52" s="77">
        <f>AH52</f>
        <v>1.8200779963166543E-2</v>
      </c>
      <c r="AX52" s="77">
        <f>AM52</f>
        <v>0</v>
      </c>
      <c r="AY52" s="77">
        <f>AG52</f>
        <v>0</v>
      </c>
      <c r="AZ52" s="77">
        <f>SUM(AU52:AY52)</f>
        <v>2.0111019788406237</v>
      </c>
      <c r="BA52" s="77">
        <f>AF52</f>
        <v>7.7790285851140034E-2</v>
      </c>
      <c r="BB52" s="77">
        <f>AE52</f>
        <v>0.91040082417922163</v>
      </c>
      <c r="BC52" s="77">
        <f>AK52</f>
        <v>2.2149160118038084E-2</v>
      </c>
      <c r="BD52" s="77">
        <f>SUM(BA52:BC52)</f>
        <v>1.0103402701483997</v>
      </c>
      <c r="BE52" s="77">
        <v>7.4367334237203944E-2</v>
      </c>
      <c r="BF52" s="77">
        <f>BB52/(BB52+BA52+AV52+AW52)*100</f>
        <v>88.0741674124166</v>
      </c>
      <c r="BG52" s="77">
        <f>BE52/(BA52+BB52+AW52+AV52)*100</f>
        <v>7.1944586073147452</v>
      </c>
      <c r="BH52" s="77">
        <f>((AV52+AW52)/(AW52+AV52+BA52+BB52))*100</f>
        <v>4.4002301527548946</v>
      </c>
      <c r="BI52" s="77">
        <f>SUM(BF52:BH52)</f>
        <v>99.668856172486244</v>
      </c>
      <c r="BJ52" s="77">
        <f>BF52/BI52*100</f>
        <v>88.366788578365984</v>
      </c>
      <c r="BK52" s="77">
        <f>BG52/BI52*100</f>
        <v>7.2183617667529605</v>
      </c>
      <c r="BL52" s="77">
        <f>BH52/BI52*100</f>
        <v>4.4148496548810456</v>
      </c>
      <c r="BM52" s="77">
        <f>SUM(BJ52:BL52)</f>
        <v>100</v>
      </c>
      <c r="BN52" s="77">
        <f>BF52/BI52*100</f>
        <v>88.366788578365984</v>
      </c>
      <c r="BO52" s="77">
        <f>BG52/BI52*100</f>
        <v>7.2183617667529605</v>
      </c>
      <c r="BP52" s="77">
        <f>BH52/BI52*100</f>
        <v>4.4148496548810456</v>
      </c>
      <c r="BQ52" s="77"/>
      <c r="BR52" s="77"/>
      <c r="BS52" s="77"/>
      <c r="BT52" s="77"/>
      <c r="BU52" s="77"/>
      <c r="BW52" s="77"/>
      <c r="BY52" s="79"/>
    </row>
    <row r="53" spans="1:77">
      <c r="A53" s="75" t="s">
        <v>470</v>
      </c>
      <c r="B53" s="75">
        <v>44</v>
      </c>
      <c r="C53" s="75" t="s">
        <v>407</v>
      </c>
      <c r="D53" s="76">
        <v>46</v>
      </c>
      <c r="E53" s="76">
        <v>7.34</v>
      </c>
      <c r="F53" s="76">
        <v>0.79659999999999997</v>
      </c>
      <c r="G53" s="76">
        <v>8.0199999999999994E-2</v>
      </c>
      <c r="H53" s="76">
        <v>0.55589999999999995</v>
      </c>
      <c r="I53" s="76">
        <v>39.270000000000003</v>
      </c>
      <c r="J53" s="76">
        <v>0.18590000000000001</v>
      </c>
      <c r="K53" s="76">
        <v>0.25800000000000001</v>
      </c>
      <c r="L53" s="76">
        <v>0</v>
      </c>
      <c r="M53" s="76">
        <v>0</v>
      </c>
      <c r="N53" s="76">
        <v>0</v>
      </c>
      <c r="O53" s="75">
        <f>SUM(D53:N53)</f>
        <v>94.486599999999996</v>
      </c>
      <c r="P53" s="75">
        <v>11</v>
      </c>
      <c r="Q53" s="77">
        <f>D53/'[2]at-wt-ox'!A$2*phengite_paragonite_chlorite!D$1</f>
        <v>1.5311820225915922</v>
      </c>
      <c r="R53" s="77">
        <f>E53/'[2]at-wt-ox'!B$2*phengite_paragonite_chlorite!E$1</f>
        <v>0.11842732386194407</v>
      </c>
      <c r="S53" s="77">
        <f>F53/'[2]at-wt-ox'!C$2*phengite_paragonite_chlorite!F$1</f>
        <v>8.456834685124634E-3</v>
      </c>
      <c r="T53" s="77">
        <f>G53/'[2]at-wt-ox'!D$2*phengite_paragonite_chlorite!G$1</f>
        <v>2.0083690390630283E-3</v>
      </c>
      <c r="U53" s="77">
        <f>H53/'[2]at-wt-ox'!E$2*phengite_paragonite_chlorite!H$1</f>
        <v>7.7375550495236926E-3</v>
      </c>
      <c r="V53" s="77">
        <f>I53/'[2]at-wt-ox'!F$2*phengite_paragonite_chlorite!I$1</f>
        <v>1.1554395201311873</v>
      </c>
      <c r="W53" s="77">
        <f>J53/'[2]at-wt-ox'!G$2*phengite_paragonite_chlorite!J$1</f>
        <v>4.6123996387491192E-3</v>
      </c>
      <c r="X53" s="77">
        <f>K53/'[2]at-wt-ox'!H$2*phengite_paragonite_chlorite!K$1</f>
        <v>4.6007839165153877E-3</v>
      </c>
      <c r="Y53" s="77">
        <f>L53/'[2]at-wt-ox'!I$2*phengite_paragonite_chlorite!L$1</f>
        <v>0</v>
      </c>
      <c r="Z53" s="77">
        <f>M53/'[2]at-wt-ox'!J$2*phengite_paragonite_chlorite!M$1</f>
        <v>0</v>
      </c>
      <c r="AA53" s="77">
        <f>N53/'[2]at-wt-ox'!K$2*phengite_paragonite_chlorite!N$1</f>
        <v>0</v>
      </c>
      <c r="AB53" s="77">
        <f>SUM(Q53:AA53)</f>
        <v>2.8324648089136994</v>
      </c>
      <c r="AC53" s="77">
        <f>P53/AB53</f>
        <v>3.8835433949199514</v>
      </c>
      <c r="AD53" s="77">
        <f>Q53*$AC53*AD$1</f>
        <v>2.9732059151278749</v>
      </c>
      <c r="AE53" s="77">
        <f>R53*$AC53*AE$1</f>
        <v>0.91983530272419767</v>
      </c>
      <c r="AF53" s="77">
        <f>S53*$AC53*AF$1</f>
        <v>6.5684968966691432E-2</v>
      </c>
      <c r="AG53" s="77">
        <f>T53*$AC53*AG$1</f>
        <v>3.8997941581074766E-3</v>
      </c>
      <c r="AH53" s="77">
        <f>U53*$AC53*AH$1</f>
        <v>3.0049130805407255E-2</v>
      </c>
      <c r="AI53" s="77">
        <f>V53*$AC53*AI$1</f>
        <v>2.9914663444233005</v>
      </c>
      <c r="AJ53" s="77">
        <f>W53*$AC53*AJ$1</f>
        <v>1.791245415179531E-2</v>
      </c>
      <c r="AK53" s="77">
        <f>X53*$AC53*AK$1</f>
        <v>1.7867343990437278E-2</v>
      </c>
      <c r="AL53" s="77">
        <f>Y53*$AC53*AL$1</f>
        <v>0</v>
      </c>
      <c r="AM53" s="77">
        <f>Z53*$AC53*AM$1</f>
        <v>0</v>
      </c>
      <c r="AN53" s="77">
        <f>AA53*$AC53*AN$1</f>
        <v>0</v>
      </c>
      <c r="AO53" s="77">
        <f>SUM(AD53:AN53)</f>
        <v>7.0199212543478113</v>
      </c>
      <c r="AP53" s="77"/>
      <c r="AQ53" s="77"/>
      <c r="AR53" s="77">
        <f>AD53</f>
        <v>2.9732059151278749</v>
      </c>
      <c r="AS53" s="77">
        <f>IF(4-AR53&gt;AI53,AI53,4-AR53)</f>
        <v>1.0267940848721251</v>
      </c>
      <c r="AT53" s="77">
        <f>SUM(AR53:AS53)</f>
        <v>4</v>
      </c>
      <c r="AU53" s="77">
        <f>AI53-AS53</f>
        <v>1.9646722595511754</v>
      </c>
      <c r="AV53" s="77">
        <f>AJ53</f>
        <v>1.791245415179531E-2</v>
      </c>
      <c r="AW53" s="77">
        <f>AH53</f>
        <v>3.0049130805407255E-2</v>
      </c>
      <c r="AX53" s="77">
        <f>AM53</f>
        <v>0</v>
      </c>
      <c r="AY53" s="77">
        <f>AG53</f>
        <v>3.8997941581074766E-3</v>
      </c>
      <c r="AZ53" s="77">
        <f>SUM(AU53:AY53)</f>
        <v>2.0165336386664854</v>
      </c>
      <c r="BA53" s="77">
        <f>AF53</f>
        <v>6.5684968966691432E-2</v>
      </c>
      <c r="BB53" s="77">
        <f>AE53</f>
        <v>0.91983530272419767</v>
      </c>
      <c r="BC53" s="77">
        <f>AK53</f>
        <v>1.7867343990437278E-2</v>
      </c>
      <c r="BD53" s="77">
        <f>SUM(BA53:BC53)</f>
        <v>1.0033876156813264</v>
      </c>
      <c r="BE53" s="77">
        <v>6.2636676247044873E-2</v>
      </c>
      <c r="BF53" s="77">
        <f>BB53/(BB53+BA53+AV53+AW53)*100</f>
        <v>89.003526942167568</v>
      </c>
      <c r="BG53" s="77">
        <f>BE53/(BA53+BB53+AW53+AV53)*100</f>
        <v>6.0607427062334143</v>
      </c>
      <c r="BH53" s="77">
        <f>((AV53+AW53)/(AW53+AV53+BA53+BB53))*100</f>
        <v>4.6407766763082954</v>
      </c>
      <c r="BI53" s="77">
        <f>SUM(BF53:BH53)</f>
        <v>99.705046324709272</v>
      </c>
      <c r="BJ53" s="77">
        <f>BF53/BI53*100</f>
        <v>89.266822716585395</v>
      </c>
      <c r="BK53" s="77">
        <f>BG53/BI53*100</f>
        <v>6.0786719726255409</v>
      </c>
      <c r="BL53" s="77">
        <f>BH53/BI53*100</f>
        <v>4.6545053107890695</v>
      </c>
      <c r="BM53" s="77">
        <f>SUM(BJ53:BL53)</f>
        <v>100</v>
      </c>
      <c r="BN53" s="77">
        <f>BF53/BI53*100</f>
        <v>89.266822716585395</v>
      </c>
      <c r="BO53" s="77">
        <f>BG53/BI53*100</f>
        <v>6.0786719726255409</v>
      </c>
      <c r="BP53" s="77">
        <f>BH53/BI53*100</f>
        <v>4.6545053107890695</v>
      </c>
      <c r="BQ53" s="77"/>
      <c r="BR53" s="77"/>
      <c r="BS53" s="77"/>
      <c r="BT53" s="77"/>
      <c r="BU53" s="77"/>
      <c r="BW53" s="77"/>
      <c r="BY53" s="79"/>
    </row>
    <row r="54" spans="1:77">
      <c r="A54" s="75" t="s">
        <v>470</v>
      </c>
      <c r="B54" s="75">
        <v>25</v>
      </c>
      <c r="C54" s="75" t="s">
        <v>406</v>
      </c>
      <c r="D54" s="76">
        <v>45.7</v>
      </c>
      <c r="E54" s="76">
        <v>7.05</v>
      </c>
      <c r="F54" s="76">
        <v>1.0039</v>
      </c>
      <c r="G54" s="76">
        <v>0</v>
      </c>
      <c r="H54" s="76">
        <v>0.28599999999999998</v>
      </c>
      <c r="I54" s="76">
        <v>39.26</v>
      </c>
      <c r="J54" s="76">
        <v>0.28699999999999998</v>
      </c>
      <c r="K54" s="76">
        <v>0.29299999999999998</v>
      </c>
      <c r="L54" s="76">
        <v>0</v>
      </c>
      <c r="M54" s="76">
        <v>0</v>
      </c>
      <c r="N54" s="76">
        <v>0</v>
      </c>
      <c r="O54" s="75">
        <f>SUM(D54:N54)</f>
        <v>93.879900000000021</v>
      </c>
      <c r="P54" s="75">
        <v>11</v>
      </c>
      <c r="Q54" s="77">
        <f>D54/'[2]at-wt-ox'!A$2*phengite_paragonite_chlorite!D$1</f>
        <v>1.5211960528790385</v>
      </c>
      <c r="R54" s="77">
        <f>E54/'[2]at-wt-ox'!B$2*phengite_paragonite_chlorite!E$1</f>
        <v>0.11374831515350213</v>
      </c>
      <c r="S54" s="77">
        <f>F54/'[2]at-wt-ox'!C$2*phengite_paragonite_chlorite!F$1</f>
        <v>1.0657565077073336E-2</v>
      </c>
      <c r="T54" s="77">
        <f>G54/'[2]at-wt-ox'!D$2*phengite_paragonite_chlorite!G$1</f>
        <v>0</v>
      </c>
      <c r="U54" s="77">
        <f>H54/'[2]at-wt-ox'!E$2*phengite_paragonite_chlorite!H$1</f>
        <v>3.980825227853528E-3</v>
      </c>
      <c r="V54" s="77">
        <f>I54/'[2]at-wt-ox'!F$2*phengite_paragonite_chlorite!I$1</f>
        <v>1.1551452905615078</v>
      </c>
      <c r="W54" s="77">
        <f>J54/'[2]at-wt-ox'!G$2*phengite_paragonite_chlorite!J$1</f>
        <v>7.1208106310973488E-3</v>
      </c>
      <c r="X54" s="77">
        <f>K54/'[2]at-wt-ox'!H$2*phengite_paragonite_chlorite!K$1</f>
        <v>5.2249212695310403E-3</v>
      </c>
      <c r="Y54" s="77">
        <f>L54/'[2]at-wt-ox'!I$2*phengite_paragonite_chlorite!L$1</f>
        <v>0</v>
      </c>
      <c r="Z54" s="77">
        <f>M54/'[2]at-wt-ox'!J$2*phengite_paragonite_chlorite!M$1</f>
        <v>0</v>
      </c>
      <c r="AA54" s="77">
        <f>N54/'[2]at-wt-ox'!K$2*phengite_paragonite_chlorite!N$1</f>
        <v>0</v>
      </c>
      <c r="AB54" s="77">
        <f>SUM(Q54:AA54)</f>
        <v>2.8170737807996038</v>
      </c>
      <c r="AC54" s="77">
        <f>P54/AB54</f>
        <v>3.9047610591433419</v>
      </c>
      <c r="AD54" s="77">
        <f>Q54*$AC54*AD$1</f>
        <v>2.9699535553023129</v>
      </c>
      <c r="AE54" s="77">
        <f>R54*$AC54*AE$1</f>
        <v>0.8883199831091193</v>
      </c>
      <c r="AF54" s="77">
        <f>S54*$AC54*AF$1</f>
        <v>8.3230490196483944E-2</v>
      </c>
      <c r="AG54" s="77">
        <f>T54*$AC54*AG$1</f>
        <v>0</v>
      </c>
      <c r="AH54" s="77">
        <f>U54*$AC54*AH$1</f>
        <v>1.5544171332977877E-2</v>
      </c>
      <c r="AI54" s="77">
        <f>V54*$AC54*AI$1</f>
        <v>3.0070442321582647</v>
      </c>
      <c r="AJ54" s="77">
        <f>W54*$AC54*AJ$1</f>
        <v>2.7805064061842855E-2</v>
      </c>
      <c r="AK54" s="77">
        <f>X54*$AC54*AK$1</f>
        <v>2.0402069110354599E-2</v>
      </c>
      <c r="AL54" s="77">
        <f>Y54*$AC54*AL$1</f>
        <v>0</v>
      </c>
      <c r="AM54" s="77">
        <f>Z54*$AC54*AM$1</f>
        <v>0</v>
      </c>
      <c r="AN54" s="77">
        <f>AA54*$AC54*AN$1</f>
        <v>0</v>
      </c>
      <c r="AO54" s="77">
        <f>SUM(AD54:AN54)</f>
        <v>7.0122995652713564</v>
      </c>
      <c r="AP54" s="77"/>
      <c r="AQ54" s="77"/>
      <c r="AR54" s="77">
        <f>AD54</f>
        <v>2.9699535553023129</v>
      </c>
      <c r="AS54" s="77">
        <f>IF(4-AR54&gt;AI54,AI54,4-AR54)</f>
        <v>1.0300464446976871</v>
      </c>
      <c r="AT54" s="77">
        <f>SUM(AR54:AS54)</f>
        <v>4</v>
      </c>
      <c r="AU54" s="77">
        <f>AI54-AS54</f>
        <v>1.9769977874605775</v>
      </c>
      <c r="AV54" s="77">
        <f>AJ54</f>
        <v>2.7805064061842855E-2</v>
      </c>
      <c r="AW54" s="77">
        <f>AH54</f>
        <v>1.5544171332977877E-2</v>
      </c>
      <c r="AX54" s="77">
        <f>AM54</f>
        <v>0</v>
      </c>
      <c r="AY54" s="77">
        <f>AG54</f>
        <v>0</v>
      </c>
      <c r="AZ54" s="77">
        <f>SUM(AU54:AY54)</f>
        <v>2.0203470228553981</v>
      </c>
      <c r="BA54" s="77">
        <f>AF54</f>
        <v>8.3230490196483944E-2</v>
      </c>
      <c r="BB54" s="77">
        <f>AE54</f>
        <v>0.8883199831091193</v>
      </c>
      <c r="BC54" s="77">
        <f>AK54</f>
        <v>2.0402069110354599E-2</v>
      </c>
      <c r="BD54" s="77">
        <f>SUM(BA54:BC54)</f>
        <v>0.99195254241595787</v>
      </c>
      <c r="BE54" s="77">
        <v>7.9675480690989356E-2</v>
      </c>
      <c r="BF54" s="77">
        <f>BB54/(BB54+BA54+AV54+AW54)*100</f>
        <v>87.527858712917592</v>
      </c>
      <c r="BG54" s="77">
        <f>BE54/(BA54+BB54+AW54+AV54)*100</f>
        <v>7.8505767622116629</v>
      </c>
      <c r="BH54" s="77">
        <f>((AV54+AW54)/(AW54+AV54+BA54+BB54))*100</f>
        <v>4.2712826718936894</v>
      </c>
      <c r="BI54" s="77">
        <f>SUM(BF54:BH54)</f>
        <v>99.649718147022938</v>
      </c>
      <c r="BJ54" s="77">
        <f>BF54/BI54*100</f>
        <v>87.835530637205821</v>
      </c>
      <c r="BK54" s="77">
        <f>BG54/BI54*100</f>
        <v>7.8781725710743533</v>
      </c>
      <c r="BL54" s="77">
        <f>BH54/BI54*100</f>
        <v>4.2862967917198223</v>
      </c>
      <c r="BM54" s="77">
        <f>SUM(BJ54:BL54)</f>
        <v>100</v>
      </c>
      <c r="BN54" s="77">
        <f>BF54/BI54*100</f>
        <v>87.835530637205821</v>
      </c>
      <c r="BO54" s="77">
        <f>BG54/BI54*100</f>
        <v>7.8781725710743533</v>
      </c>
      <c r="BP54" s="77">
        <f>BH54/BI54*100</f>
        <v>4.2862967917198223</v>
      </c>
      <c r="BQ54" s="77"/>
      <c r="BR54" s="77"/>
      <c r="BS54" s="77"/>
      <c r="BT54" s="77"/>
      <c r="BU54" s="77"/>
      <c r="BW54" s="77"/>
      <c r="BY54" s="79"/>
    </row>
    <row r="55" spans="1:77">
      <c r="A55" s="75" t="s">
        <v>470</v>
      </c>
      <c r="B55" s="75">
        <v>26</v>
      </c>
      <c r="C55" s="75" t="s">
        <v>405</v>
      </c>
      <c r="D55" s="76">
        <v>46.87</v>
      </c>
      <c r="E55" s="76">
        <v>7.26</v>
      </c>
      <c r="F55" s="76">
        <v>0.91100000000000003</v>
      </c>
      <c r="G55" s="76">
        <v>0</v>
      </c>
      <c r="H55" s="76">
        <v>0.47299999999999998</v>
      </c>
      <c r="I55" s="76">
        <v>39.979999999999997</v>
      </c>
      <c r="J55" s="76">
        <v>0.248</v>
      </c>
      <c r="K55" s="76">
        <v>0.26400000000000001</v>
      </c>
      <c r="L55" s="76">
        <v>0</v>
      </c>
      <c r="M55" s="76">
        <v>0</v>
      </c>
      <c r="N55" s="76">
        <v>0</v>
      </c>
      <c r="O55" s="75">
        <f>SUM(D55:N55)</f>
        <v>96.006</v>
      </c>
      <c r="P55" s="75">
        <v>11</v>
      </c>
      <c r="Q55" s="77">
        <f>D55/'[2]at-wt-ox'!A$2*phengite_paragonite_chlorite!D$1</f>
        <v>1.5601413347579982</v>
      </c>
      <c r="R55" s="77">
        <f>E55/'[2]at-wt-ox'!B$2*phengite_paragonite_chlorite!E$1</f>
        <v>0.11713656283892561</v>
      </c>
      <c r="S55" s="77">
        <f>F55/'[2]at-wt-ox'!C$2*phengite_paragonite_chlorite!F$1</f>
        <v>9.6713236230837833E-3</v>
      </c>
      <c r="T55" s="77">
        <f>G55/'[2]at-wt-ox'!D$2*phengite_paragonite_chlorite!G$1</f>
        <v>0</v>
      </c>
      <c r="U55" s="77">
        <f>H55/'[2]at-wt-ox'!E$2*phengite_paragonite_chlorite!H$1</f>
        <v>6.5836724922192962E-3</v>
      </c>
      <c r="V55" s="77">
        <f>I55/'[2]at-wt-ox'!F$2*phengite_paragonite_chlorite!I$1</f>
        <v>1.1763298195784277</v>
      </c>
      <c r="W55" s="77">
        <f>J55/'[2]at-wt-ox'!G$2*phengite_paragonite_chlorite!J$1</f>
        <v>6.1531743432478832E-3</v>
      </c>
      <c r="X55" s="77">
        <f>K55/'[2]at-wt-ox'!H$2*phengite_paragonite_chlorite!K$1</f>
        <v>4.7077788913180707E-3</v>
      </c>
      <c r="Y55" s="77">
        <f>L55/'[2]at-wt-ox'!I$2*phengite_paragonite_chlorite!L$1</f>
        <v>0</v>
      </c>
      <c r="Z55" s="77">
        <f>M55/'[2]at-wt-ox'!J$2*phengite_paragonite_chlorite!M$1</f>
        <v>0</v>
      </c>
      <c r="AA55" s="77">
        <f>N55/'[2]at-wt-ox'!K$2*phengite_paragonite_chlorite!N$1</f>
        <v>0</v>
      </c>
      <c r="AB55" s="77">
        <f>SUM(Q55:AA55)</f>
        <v>2.8807236665252201</v>
      </c>
      <c r="AC55" s="77">
        <f>P55/AB55</f>
        <v>3.8184849618944519</v>
      </c>
      <c r="AD55" s="77">
        <f>Q55*$AC55*AD$1</f>
        <v>2.9786881126016769</v>
      </c>
      <c r="AE55" s="77">
        <f>R55*$AC55*AE$1</f>
        <v>0.89456840737688381</v>
      </c>
      <c r="AF55" s="77">
        <f>S55*$AC55*AF$1</f>
        <v>7.3859607632719981E-2</v>
      </c>
      <c r="AG55" s="77">
        <f>T55*$AC55*AG$1</f>
        <v>0</v>
      </c>
      <c r="AH55" s="77">
        <f>U55*$AC55*AH$1</f>
        <v>2.5139654405577552E-2</v>
      </c>
      <c r="AI55" s="77">
        <f>V55*$AC55*AI$1</f>
        <v>2.9945318175254934</v>
      </c>
      <c r="AJ55" s="77">
        <f>W55*$AC55*AJ$1</f>
        <v>2.3495803697606812E-2</v>
      </c>
      <c r="AK55" s="77">
        <f>X55*$AC55*AK$1</f>
        <v>1.797658290042219E-2</v>
      </c>
      <c r="AL55" s="77">
        <f>Y55*$AC55*AL$1</f>
        <v>0</v>
      </c>
      <c r="AM55" s="77">
        <f>Z55*$AC55*AM$1</f>
        <v>0</v>
      </c>
      <c r="AN55" s="77">
        <f>AA55*$AC55*AN$1</f>
        <v>0</v>
      </c>
      <c r="AO55" s="77">
        <f>SUM(AD55:AN55)</f>
        <v>7.0082599861403807</v>
      </c>
      <c r="AP55" s="77"/>
      <c r="AQ55" s="77"/>
      <c r="AR55" s="77">
        <f>AD55</f>
        <v>2.9786881126016769</v>
      </c>
      <c r="AS55" s="77">
        <f>IF(4-AR55&gt;AI55,AI55,4-AR55)</f>
        <v>1.0213118873983231</v>
      </c>
      <c r="AT55" s="77">
        <f>SUM(AR55:AS55)</f>
        <v>4</v>
      </c>
      <c r="AU55" s="77">
        <f>AI55-AS55</f>
        <v>1.9732199301271702</v>
      </c>
      <c r="AV55" s="77">
        <f>AJ55</f>
        <v>2.3495803697606812E-2</v>
      </c>
      <c r="AW55" s="77">
        <f>AH55</f>
        <v>2.5139654405577552E-2</v>
      </c>
      <c r="AX55" s="77">
        <f>AM55</f>
        <v>0</v>
      </c>
      <c r="AY55" s="77">
        <f>AG55</f>
        <v>0</v>
      </c>
      <c r="AZ55" s="77">
        <f>SUM(AU55:AY55)</f>
        <v>2.0218553882303545</v>
      </c>
      <c r="BA55" s="77">
        <f>AF55</f>
        <v>7.3859607632719981E-2</v>
      </c>
      <c r="BB55" s="77">
        <f>AE55</f>
        <v>0.89456840737688381</v>
      </c>
      <c r="BC55" s="77">
        <f>AK55</f>
        <v>1.797658290042219E-2</v>
      </c>
      <c r="BD55" s="77">
        <f>SUM(BA55:BC55)</f>
        <v>0.98640459791002599</v>
      </c>
      <c r="BE55" s="77">
        <v>7.0327678753645553E-2</v>
      </c>
      <c r="BF55" s="77">
        <f>BB55/(BB55+BA55+AV55+AW55)*100</f>
        <v>87.956005797651898</v>
      </c>
      <c r="BG55" s="77">
        <f>BE55/(BA55+BB55+AW55+AV55)*100</f>
        <v>6.9147777511272892</v>
      </c>
      <c r="BH55" s="77">
        <f>((AV55+AW55)/(AW55+AV55+BA55+BB55))*100</f>
        <v>4.7819491495778941</v>
      </c>
      <c r="BI55" s="77">
        <f>SUM(BF55:BH55)</f>
        <v>99.652732698357084</v>
      </c>
      <c r="BJ55" s="77">
        <f>BF55/BI55*100</f>
        <v>88.262512643671812</v>
      </c>
      <c r="BK55" s="77">
        <f>BG55/BI55*100</f>
        <v>6.9388741922992843</v>
      </c>
      <c r="BL55" s="77">
        <f>BH55/BI55*100</f>
        <v>4.7986131640288994</v>
      </c>
      <c r="BM55" s="77">
        <f>SUM(BJ55:BL55)</f>
        <v>99.999999999999986</v>
      </c>
      <c r="BN55" s="77">
        <f>BF55/BI55*100</f>
        <v>88.262512643671812</v>
      </c>
      <c r="BO55" s="77">
        <f>BG55/BI55*100</f>
        <v>6.9388741922992843</v>
      </c>
      <c r="BP55" s="77">
        <f>BH55/BI55*100</f>
        <v>4.7986131640288994</v>
      </c>
      <c r="BQ55" s="77"/>
      <c r="BR55" s="77"/>
      <c r="BS55" s="77"/>
      <c r="BT55" s="77"/>
      <c r="BU55" s="77"/>
      <c r="BW55" s="77"/>
      <c r="BY55" s="79"/>
    </row>
    <row r="56" spans="1:77">
      <c r="A56" s="75" t="s">
        <v>470</v>
      </c>
      <c r="B56" s="75">
        <v>32</v>
      </c>
      <c r="C56" s="75" t="s">
        <v>404</v>
      </c>
      <c r="D56" s="76">
        <v>46.57</v>
      </c>
      <c r="E56" s="76">
        <v>7.48</v>
      </c>
      <c r="F56" s="76">
        <v>0.61199999999999999</v>
      </c>
      <c r="G56" s="76">
        <v>0</v>
      </c>
      <c r="H56" s="76">
        <v>0.36199999999999999</v>
      </c>
      <c r="I56" s="76">
        <v>40.03</v>
      </c>
      <c r="J56" s="76">
        <v>0.17399999999999999</v>
      </c>
      <c r="K56" s="76">
        <v>0.35299999999999998</v>
      </c>
      <c r="L56" s="76">
        <v>0</v>
      </c>
      <c r="M56" s="76">
        <v>0</v>
      </c>
      <c r="N56" s="76">
        <v>0</v>
      </c>
      <c r="O56" s="75">
        <f>SUM(D56:N56)</f>
        <v>95.581000000000003</v>
      </c>
      <c r="P56" s="75">
        <v>11</v>
      </c>
      <c r="Q56" s="77">
        <f>D56/'[2]at-wt-ox'!A$2*phengite_paragonite_chlorite!D$1</f>
        <v>1.5501553650454445</v>
      </c>
      <c r="R56" s="77">
        <f>E56/'[2]at-wt-ox'!B$2*phengite_paragonite_chlorite!E$1</f>
        <v>0.12068615565222639</v>
      </c>
      <c r="S56" s="77">
        <f>F56/'[2]at-wt-ox'!C$2*phengite_paragonite_chlorite!F$1</f>
        <v>6.4970911715996433E-3</v>
      </c>
      <c r="T56" s="77">
        <f>G56/'[2]at-wt-ox'!D$2*phengite_paragonite_chlorite!G$1</f>
        <v>0</v>
      </c>
      <c r="U56" s="77">
        <f>H56/'[2]at-wt-ox'!E$2*phengite_paragonite_chlorite!H$1</f>
        <v>5.0386668967936261E-3</v>
      </c>
      <c r="V56" s="77">
        <f>I56/'[2]at-wt-ox'!F$2*phengite_paragonite_chlorite!I$1</f>
        <v>1.1778009674268253</v>
      </c>
      <c r="W56" s="77">
        <f>J56/'[2]at-wt-ox'!G$2*phengite_paragonite_chlorite!J$1</f>
        <v>4.3171465150206919E-3</v>
      </c>
      <c r="X56" s="77">
        <f>K56/'[2]at-wt-ox'!H$2*phengite_paragonite_chlorite!K$1</f>
        <v>6.2948710175578749E-3</v>
      </c>
      <c r="Y56" s="77">
        <f>L56/'[2]at-wt-ox'!I$2*phengite_paragonite_chlorite!L$1</f>
        <v>0</v>
      </c>
      <c r="Z56" s="77">
        <f>M56/'[2]at-wt-ox'!J$2*phengite_paragonite_chlorite!M$1</f>
        <v>0</v>
      </c>
      <c r="AA56" s="77">
        <f>N56/'[2]at-wt-ox'!K$2*phengite_paragonite_chlorite!N$1</f>
        <v>0</v>
      </c>
      <c r="AB56" s="77">
        <f>SUM(Q56:AA56)</f>
        <v>2.8707902637254681</v>
      </c>
      <c r="AC56" s="77">
        <f>P56/AB56</f>
        <v>3.8316975430051561</v>
      </c>
      <c r="AD56" s="77">
        <f>Q56*$AC56*AD$1</f>
        <v>2.9698632517604451</v>
      </c>
      <c r="AE56" s="77">
        <f>R56*$AC56*AE$1</f>
        <v>0.92486569217474734</v>
      </c>
      <c r="AF56" s="77">
        <f>S56*$AC56*AF$1</f>
        <v>4.9789776557797691E-2</v>
      </c>
      <c r="AG56" s="77">
        <f>T56*$AC56*AG$1</f>
        <v>0</v>
      </c>
      <c r="AH56" s="77">
        <f>U56*$AC56*AH$1</f>
        <v>1.9306647568465552E-2</v>
      </c>
      <c r="AI56" s="77">
        <f>V56*$AC56*AI$1</f>
        <v>3.0086513820256418</v>
      </c>
      <c r="AJ56" s="77">
        <f>W56*$AC56*AJ$1</f>
        <v>1.6541999694398058E-2</v>
      </c>
      <c r="AK56" s="77">
        <f>X56*$AC56*AK$1</f>
        <v>2.4120041811510878E-2</v>
      </c>
      <c r="AL56" s="77">
        <f>Y56*$AC56*AL$1</f>
        <v>0</v>
      </c>
      <c r="AM56" s="77">
        <f>Z56*$AC56*AM$1</f>
        <v>0</v>
      </c>
      <c r="AN56" s="77">
        <f>AA56*$AC56*AN$1</f>
        <v>0</v>
      </c>
      <c r="AO56" s="77">
        <f>SUM(AD56:AN56)</f>
        <v>7.013138791593005</v>
      </c>
      <c r="AP56" s="77"/>
      <c r="AQ56" s="77"/>
      <c r="AR56" s="77">
        <f>AD56</f>
        <v>2.9698632517604451</v>
      </c>
      <c r="AS56" s="77">
        <f>IF(4-AR56&gt;AI56,AI56,4-AR56)</f>
        <v>1.0301367482395549</v>
      </c>
      <c r="AT56" s="77">
        <f>SUM(AR56:AS56)</f>
        <v>4</v>
      </c>
      <c r="AU56" s="77">
        <f>AI56-AS56</f>
        <v>1.9785146337860868</v>
      </c>
      <c r="AV56" s="77">
        <f>AJ56</f>
        <v>1.6541999694398058E-2</v>
      </c>
      <c r="AW56" s="77">
        <f>AH56</f>
        <v>1.9306647568465552E-2</v>
      </c>
      <c r="AX56" s="77">
        <f>AM56</f>
        <v>0</v>
      </c>
      <c r="AY56" s="77">
        <f>AG56</f>
        <v>0</v>
      </c>
      <c r="AZ56" s="77">
        <f>SUM(AU56:AY56)</f>
        <v>2.0143632810489502</v>
      </c>
      <c r="BA56" s="77">
        <f>AF56</f>
        <v>4.9789776557797691E-2</v>
      </c>
      <c r="BB56" s="77">
        <f>AE56</f>
        <v>0.92486569217474734</v>
      </c>
      <c r="BC56" s="77">
        <f>AK56</f>
        <v>2.4120041811510878E-2</v>
      </c>
      <c r="BD56" s="77">
        <f>SUM(BA56:BC56)</f>
        <v>0.99877551054405589</v>
      </c>
      <c r="BE56" s="77">
        <v>4.8023434284803532E-2</v>
      </c>
      <c r="BF56" s="77">
        <f>BB56/(BB56+BA56+AV56+AW56)*100</f>
        <v>91.525178129897839</v>
      </c>
      <c r="BG56" s="77">
        <f>BE56/(BA56+BB56+AW56+AV56)*100</f>
        <v>4.7524234216005636</v>
      </c>
      <c r="BH56" s="77">
        <f>((AV56+AW56)/(AW56+AV56+BA56+BB56))*100</f>
        <v>3.5476003210091318</v>
      </c>
      <c r="BI56" s="77">
        <f>SUM(BF56:BH56)</f>
        <v>99.825201872507535</v>
      </c>
      <c r="BJ56" s="77">
        <f>BF56/BI56*100</f>
        <v>91.685442566687598</v>
      </c>
      <c r="BK56" s="77">
        <f>BG56/BI56*100</f>
        <v>4.7607451149161264</v>
      </c>
      <c r="BL56" s="77">
        <f>BH56/BI56*100</f>
        <v>3.5538123183962851</v>
      </c>
      <c r="BM56" s="77">
        <f>SUM(BJ56:BL56)</f>
        <v>100.00000000000001</v>
      </c>
      <c r="BN56" s="77">
        <f>BF56/BI56*100</f>
        <v>91.685442566687598</v>
      </c>
      <c r="BO56" s="77">
        <f>BG56/BI56*100</f>
        <v>4.7607451149161264</v>
      </c>
      <c r="BP56" s="77">
        <f>BH56/BI56*100</f>
        <v>3.5538123183962851</v>
      </c>
      <c r="BQ56" s="77"/>
      <c r="BR56" s="77"/>
      <c r="BS56" s="77"/>
      <c r="BT56" s="77"/>
      <c r="BU56" s="77"/>
      <c r="BW56" s="77"/>
      <c r="BY56" s="79"/>
    </row>
    <row r="57" spans="1:77">
      <c r="A57" s="75" t="s">
        <v>470</v>
      </c>
      <c r="B57" s="75">
        <v>33</v>
      </c>
      <c r="C57" s="75" t="s">
        <v>403</v>
      </c>
      <c r="D57" s="76">
        <v>46.23</v>
      </c>
      <c r="E57" s="76">
        <v>7.5</v>
      </c>
      <c r="F57" s="76">
        <v>0.51</v>
      </c>
      <c r="G57" s="76">
        <v>0.08</v>
      </c>
      <c r="H57" s="76">
        <v>0.253</v>
      </c>
      <c r="I57" s="76">
        <v>39.65</v>
      </c>
      <c r="J57" s="76">
        <v>0.16800000000000001</v>
      </c>
      <c r="K57" s="76">
        <v>0.41</v>
      </c>
      <c r="L57" s="76">
        <v>0</v>
      </c>
      <c r="M57" s="76">
        <v>0</v>
      </c>
      <c r="N57" s="76">
        <v>0</v>
      </c>
      <c r="O57" s="75">
        <f>SUM(D57:N57)</f>
        <v>94.800999999999988</v>
      </c>
      <c r="P57" s="75">
        <v>11</v>
      </c>
      <c r="Q57" s="77">
        <f>D57/'[2]at-wt-ox'!A$2*phengite_paragonite_chlorite!D$1</f>
        <v>1.53883793270455</v>
      </c>
      <c r="R57" s="77">
        <f>E57/'[2]at-wt-ox'!B$2*phengite_paragonite_chlorite!E$1</f>
        <v>0.121008845907981</v>
      </c>
      <c r="S57" s="77">
        <f>F57/'[2]at-wt-ox'!C$2*phengite_paragonite_chlorite!F$1</f>
        <v>5.4142426429997026E-3</v>
      </c>
      <c r="T57" s="77">
        <f>G57/'[2]at-wt-ox'!D$2*phengite_paragonite_chlorite!G$1</f>
        <v>2.0033606374693551E-3</v>
      </c>
      <c r="U57" s="77">
        <f>H57/'[2]at-wt-ox'!E$2*phengite_paragonite_chlorite!H$1</f>
        <v>3.5214992400242752E-3</v>
      </c>
      <c r="V57" s="77">
        <f>I57/'[2]at-wt-ox'!F$2*phengite_paragonite_chlorite!I$1</f>
        <v>1.1666202437790063</v>
      </c>
      <c r="W57" s="77">
        <f>J57/'[2]at-wt-ox'!G$2*phengite_paragonite_chlorite!J$1</f>
        <v>4.1682793938130824E-3</v>
      </c>
      <c r="X57" s="77">
        <f>K57/'[2]at-wt-ox'!H$2*phengite_paragonite_chlorite!K$1</f>
        <v>7.3113232781833667E-3</v>
      </c>
      <c r="Y57" s="77">
        <f>L57/'[2]at-wt-ox'!I$2*phengite_paragonite_chlorite!L$1</f>
        <v>0</v>
      </c>
      <c r="Z57" s="77">
        <f>M57/'[2]at-wt-ox'!J$2*phengite_paragonite_chlorite!M$1</f>
        <v>0</v>
      </c>
      <c r="AA57" s="77">
        <f>N57/'[2]at-wt-ox'!K$2*phengite_paragonite_chlorite!N$1</f>
        <v>0</v>
      </c>
      <c r="AB57" s="77">
        <f>SUM(Q57:AA57)</f>
        <v>2.8488857275840269</v>
      </c>
      <c r="AC57" s="77">
        <f>P57/AB57</f>
        <v>3.8611587307604842</v>
      </c>
      <c r="AD57" s="77">
        <f>Q57*$AC57*AD$1</f>
        <v>2.9708487595437938</v>
      </c>
      <c r="AE57" s="77">
        <f>R57*$AC57*AE$1</f>
        <v>0.93446872375370182</v>
      </c>
      <c r="AF57" s="77">
        <f>S57*$AC57*AF$1</f>
        <v>4.1810500502948045E-2</v>
      </c>
      <c r="AG57" s="77">
        <f>T57*$AC57*AG$1</f>
        <v>3.8676467081133451E-3</v>
      </c>
      <c r="AH57" s="77">
        <f>U57*$AC57*AH$1</f>
        <v>1.359706753598614E-2</v>
      </c>
      <c r="AI57" s="77">
        <f>V57*$AC57*AI$1</f>
        <v>3.0030039598328231</v>
      </c>
      <c r="AJ57" s="77">
        <f>W57*$AC57*AJ$1</f>
        <v>1.6094388373670401E-2</v>
      </c>
      <c r="AK57" s="77">
        <f>X57*$AC57*AK$1</f>
        <v>2.8230179708970071E-2</v>
      </c>
      <c r="AL57" s="77">
        <f>Y57*$AC57*AL$1</f>
        <v>0</v>
      </c>
      <c r="AM57" s="77">
        <f>Z57*$AC57*AM$1</f>
        <v>0</v>
      </c>
      <c r="AN57" s="77">
        <f>AA57*$AC57*AN$1</f>
        <v>0</v>
      </c>
      <c r="AO57" s="77">
        <f>SUM(AD57:AN57)</f>
        <v>7.0119212259600063</v>
      </c>
      <c r="AP57" s="77"/>
      <c r="AQ57" s="77"/>
      <c r="AR57" s="77">
        <f>AD57</f>
        <v>2.9708487595437938</v>
      </c>
      <c r="AS57" s="77">
        <f>IF(4-AR57&gt;AI57,AI57,4-AR57)</f>
        <v>1.0291512404562062</v>
      </c>
      <c r="AT57" s="77">
        <f>SUM(AR57:AS57)</f>
        <v>4</v>
      </c>
      <c r="AU57" s="77">
        <f>AI57-AS57</f>
        <v>1.9738527193766169</v>
      </c>
      <c r="AV57" s="77">
        <f>AJ57</f>
        <v>1.6094388373670401E-2</v>
      </c>
      <c r="AW57" s="77">
        <f>AH57</f>
        <v>1.359706753598614E-2</v>
      </c>
      <c r="AX57" s="77">
        <f>AM57</f>
        <v>0</v>
      </c>
      <c r="AY57" s="77">
        <f>AG57</f>
        <v>3.8676467081133451E-3</v>
      </c>
      <c r="AZ57" s="77">
        <f>SUM(AU57:AY57)</f>
        <v>2.0074118219943866</v>
      </c>
      <c r="BA57" s="77">
        <f>AF57</f>
        <v>4.1810500502948045E-2</v>
      </c>
      <c r="BB57" s="77">
        <f>AE57</f>
        <v>0.93446872375370182</v>
      </c>
      <c r="BC57" s="77">
        <f>AK57</f>
        <v>2.8230179708970071E-2</v>
      </c>
      <c r="BD57" s="77">
        <f>SUM(BA57:BC57)</f>
        <v>1.0045094039656199</v>
      </c>
      <c r="BE57" s="77">
        <v>4.0576453967875348E-2</v>
      </c>
      <c r="BF57" s="77">
        <f>BB57/(BB57+BA57+AV57+AW57)*100</f>
        <v>92.892242505439228</v>
      </c>
      <c r="BG57" s="77">
        <f>BE57/(BA57+BB57+AW57+AV57)*100</f>
        <v>4.0335622864443001</v>
      </c>
      <c r="BH57" s="77">
        <f>((AV57+AW57)/(AW57+AV57+BA57+BB57))*100</f>
        <v>2.9515229911818075</v>
      </c>
      <c r="BI57" s="77">
        <f>SUM(BF57:BH57)</f>
        <v>99.877327783065326</v>
      </c>
      <c r="BJ57" s="77">
        <f>BF57/BI57*100</f>
        <v>93.006335439011963</v>
      </c>
      <c r="BK57" s="77">
        <f>BG57/BI57*100</f>
        <v>4.0385164240729816</v>
      </c>
      <c r="BL57" s="77">
        <f>BH57/BI57*100</f>
        <v>2.9551481369150649</v>
      </c>
      <c r="BM57" s="77">
        <f>SUM(BJ57:BL57)</f>
        <v>100.00000000000001</v>
      </c>
      <c r="BN57" s="77">
        <f>BF57/BI57*100</f>
        <v>93.006335439011963</v>
      </c>
      <c r="BO57" s="77">
        <f>BG57/BI57*100</f>
        <v>4.0385164240729816</v>
      </c>
      <c r="BP57" s="77">
        <f>BH57/BI57*100</f>
        <v>2.9551481369150649</v>
      </c>
      <c r="BQ57" s="77"/>
      <c r="BR57" s="77"/>
      <c r="BS57" s="77"/>
      <c r="BT57" s="77"/>
      <c r="BU57" s="77"/>
      <c r="BW57" s="77"/>
      <c r="BY57" s="79"/>
    </row>
    <row r="58" spans="1:77">
      <c r="A58" s="75" t="s">
        <v>470</v>
      </c>
      <c r="B58" s="75">
        <v>24</v>
      </c>
      <c r="C58" s="75" t="s">
        <v>402</v>
      </c>
      <c r="D58" s="76">
        <v>45.54</v>
      </c>
      <c r="E58" s="76">
        <v>5.89</v>
      </c>
      <c r="F58" s="76">
        <v>2.93</v>
      </c>
      <c r="G58" s="76">
        <v>0</v>
      </c>
      <c r="H58" s="76">
        <v>0.50149999999999995</v>
      </c>
      <c r="I58" s="76">
        <v>39.65</v>
      </c>
      <c r="J58" s="76">
        <v>0.15970000000000001</v>
      </c>
      <c r="K58" s="76">
        <v>0.13800000000000001</v>
      </c>
      <c r="L58" s="76">
        <v>0</v>
      </c>
      <c r="M58" s="76">
        <v>0</v>
      </c>
      <c r="N58" s="76">
        <v>0</v>
      </c>
      <c r="O58" s="75">
        <f>SUM(D58:N58)</f>
        <v>94.809200000000004</v>
      </c>
      <c r="P58" s="75">
        <v>11</v>
      </c>
      <c r="Q58" s="77">
        <f>D58/'[2]at-wt-ox'!A$2*phengite_paragonite_chlorite!D$1</f>
        <v>1.5158702023656763</v>
      </c>
      <c r="R58" s="77">
        <f>E58/'[2]at-wt-ox'!B$2*phengite_paragonite_chlorite!E$1</f>
        <v>9.5032280319734402E-2</v>
      </c>
      <c r="S58" s="77">
        <f>F58/'[2]at-wt-ox'!C$2*phengite_paragonite_chlorite!F$1</f>
        <v>3.110535479213555E-2</v>
      </c>
      <c r="T58" s="77">
        <f>G58/'[2]at-wt-ox'!D$2*phengite_paragonite_chlorite!G$1</f>
        <v>0</v>
      </c>
      <c r="U58" s="77">
        <f>H58/'[2]at-wt-ox'!E$2*phengite_paragonite_chlorite!H$1</f>
        <v>6.9803631180718325E-3</v>
      </c>
      <c r="V58" s="77">
        <f>I58/'[2]at-wt-ox'!F$2*phengite_paragonite_chlorite!I$1</f>
        <v>1.1666202437790063</v>
      </c>
      <c r="W58" s="77">
        <f>J58/'[2]at-wt-ox'!G$2*phengite_paragonite_chlorite!J$1</f>
        <v>3.9623465428092223E-3</v>
      </c>
      <c r="X58" s="77">
        <f>K58/'[2]at-wt-ox'!H$2*phengite_paragonite_chlorite!K$1</f>
        <v>2.4608844204617188E-3</v>
      </c>
      <c r="Y58" s="77">
        <f>L58/'[2]at-wt-ox'!I$2*phengite_paragonite_chlorite!L$1</f>
        <v>0</v>
      </c>
      <c r="Z58" s="77">
        <f>M58/'[2]at-wt-ox'!J$2*phengite_paragonite_chlorite!M$1</f>
        <v>0</v>
      </c>
      <c r="AA58" s="77">
        <f>N58/'[2]at-wt-ox'!K$2*phengite_paragonite_chlorite!N$1</f>
        <v>0</v>
      </c>
      <c r="AB58" s="77">
        <f>SUM(Q58:AA58)</f>
        <v>2.8220316753378953</v>
      </c>
      <c r="AC58" s="77">
        <f>P58/AB58</f>
        <v>3.8979009683450552</v>
      </c>
      <c r="AD58" s="77">
        <f>Q58*$AC58*AD$1</f>
        <v>2.954355964843292</v>
      </c>
      <c r="AE58" s="77">
        <f>R58*$AC58*AE$1</f>
        <v>0.74085283496466292</v>
      </c>
      <c r="AF58" s="77">
        <f>S58*$AC58*AF$1</f>
        <v>0.24249118512996332</v>
      </c>
      <c r="AG58" s="77">
        <f>T58*$AC58*AG$1</f>
        <v>0</v>
      </c>
      <c r="AH58" s="77">
        <f>U58*$AC58*AH$1</f>
        <v>2.7208764157332303E-2</v>
      </c>
      <c r="AI58" s="77">
        <f>V58*$AC58*AI$1</f>
        <v>3.031580118611422</v>
      </c>
      <c r="AJ58" s="77">
        <f>W58*$AC58*AJ$1</f>
        <v>1.544483442613475E-2</v>
      </c>
      <c r="AK58" s="77">
        <f>X58*$AC58*AK$1</f>
        <v>9.5922837655029944E-3</v>
      </c>
      <c r="AL58" s="77">
        <f>Y58*$AC58*AL$1</f>
        <v>0</v>
      </c>
      <c r="AM58" s="77">
        <f>Z58*$AC58*AM$1</f>
        <v>0</v>
      </c>
      <c r="AN58" s="77">
        <f>AA58*$AC58*AN$1</f>
        <v>0</v>
      </c>
      <c r="AO58" s="77">
        <f>SUM(AD58:AN58)</f>
        <v>7.0215259858983101</v>
      </c>
      <c r="AP58" s="77"/>
      <c r="AQ58" s="77"/>
      <c r="AR58" s="77">
        <f>AD58</f>
        <v>2.954355964843292</v>
      </c>
      <c r="AS58" s="77">
        <f>IF(4-AR58&gt;AI58,AI58,4-AR58)</f>
        <v>1.045644035156708</v>
      </c>
      <c r="AT58" s="77">
        <f>SUM(AR58:AS58)</f>
        <v>4</v>
      </c>
      <c r="AU58" s="77">
        <f>AI58-AS58</f>
        <v>1.985936083454714</v>
      </c>
      <c r="AV58" s="77">
        <f>AJ58</f>
        <v>1.544483442613475E-2</v>
      </c>
      <c r="AW58" s="77">
        <f>AH58</f>
        <v>2.7208764157332303E-2</v>
      </c>
      <c r="AX58" s="77">
        <f>AM58</f>
        <v>0</v>
      </c>
      <c r="AY58" s="77">
        <f>AG58</f>
        <v>0</v>
      </c>
      <c r="AZ58" s="77">
        <f>SUM(AU58:AY58)</f>
        <v>2.0285896820381812</v>
      </c>
      <c r="BA58" s="77">
        <f>AF58</f>
        <v>0.24249118512996332</v>
      </c>
      <c r="BB58" s="77">
        <f>AE58</f>
        <v>0.74085283496466292</v>
      </c>
      <c r="BC58" s="77">
        <f>AK58</f>
        <v>9.5922837655029944E-3</v>
      </c>
      <c r="BD58" s="77">
        <f>SUM(BA58:BC58)</f>
        <v>0.99293630386012921</v>
      </c>
      <c r="BE58" s="77">
        <v>0.2324101464586564</v>
      </c>
      <c r="BF58" s="77">
        <f>BB58/(BB58+BA58+AV58+AW58)*100</f>
        <v>72.208046244706296</v>
      </c>
      <c r="BG58" s="77">
        <f>BE58/(BA58+BB58+AW58+AV58)*100</f>
        <v>22.652113633372391</v>
      </c>
      <c r="BH58" s="77">
        <f>((AV58+AW58)/(AW58+AV58+BA58+BB58))*100</f>
        <v>4.1572804660523897</v>
      </c>
      <c r="BI58" s="77">
        <f>SUM(BF58:BH58)</f>
        <v>99.017440344131074</v>
      </c>
      <c r="BJ58" s="77">
        <f>BF58/BI58*100</f>
        <v>72.92457368494901</v>
      </c>
      <c r="BK58" s="77">
        <f>BG58/BI58*100</f>
        <v>22.876892752070642</v>
      </c>
      <c r="BL58" s="77">
        <f>BH58/BI58*100</f>
        <v>4.1985335629803506</v>
      </c>
      <c r="BM58" s="77">
        <f>SUM(BJ58:BL58)</f>
        <v>100</v>
      </c>
      <c r="BN58" s="77">
        <f>BF58/BI58*100</f>
        <v>72.92457368494901</v>
      </c>
      <c r="BO58" s="77">
        <f>BG58/BI58*100</f>
        <v>22.876892752070642</v>
      </c>
      <c r="BP58" s="77">
        <f>BH58/BI58*100</f>
        <v>4.1985335629803506</v>
      </c>
      <c r="BQ58" s="77"/>
      <c r="BR58" s="77"/>
      <c r="BS58" s="77"/>
      <c r="BT58" s="77"/>
      <c r="BU58" s="77"/>
      <c r="BW58" s="77"/>
      <c r="BY58" s="79"/>
    </row>
    <row r="59" spans="1:77">
      <c r="A59" s="75" t="s">
        <v>470</v>
      </c>
      <c r="B59" s="75">
        <v>28</v>
      </c>
      <c r="C59" s="75" t="s">
        <v>401</v>
      </c>
      <c r="D59" s="76">
        <v>46.32</v>
      </c>
      <c r="E59" s="76">
        <v>7.4</v>
      </c>
      <c r="F59" s="76">
        <v>0.89590000000000003</v>
      </c>
      <c r="G59" s="76">
        <v>8.7400000000000005E-2</v>
      </c>
      <c r="H59" s="76">
        <v>0.4496</v>
      </c>
      <c r="I59" s="76">
        <v>40.15</v>
      </c>
      <c r="J59" s="76">
        <v>0.23300000000000001</v>
      </c>
      <c r="K59" s="76">
        <v>0.24740000000000001</v>
      </c>
      <c r="L59" s="76">
        <v>0</v>
      </c>
      <c r="M59" s="76">
        <v>0</v>
      </c>
      <c r="N59" s="76">
        <v>0</v>
      </c>
      <c r="O59" s="75">
        <f>SUM(D59:N59)</f>
        <v>95.783299999999997</v>
      </c>
      <c r="P59" s="75">
        <v>11</v>
      </c>
      <c r="Q59" s="77">
        <f>D59/'[2]at-wt-ox'!A$2*phengite_paragonite_chlorite!D$1</f>
        <v>1.5418337236183164</v>
      </c>
      <c r="R59" s="77">
        <f>E59/'[2]at-wt-ox'!B$2*phengite_paragonite_chlorite!E$1</f>
        <v>0.11939539462920792</v>
      </c>
      <c r="S59" s="77">
        <f>F59/'[2]at-wt-ox'!C$2*phengite_paragonite_chlorite!F$1</f>
        <v>9.5110195762028119E-3</v>
      </c>
      <c r="T59" s="77">
        <f>G59/'[2]at-wt-ox'!D$2*phengite_paragonite_chlorite!G$1</f>
        <v>2.1886714964352706E-3</v>
      </c>
      <c r="U59" s="77">
        <f>H59/'[2]at-wt-ox'!E$2*phengite_paragonite_chlorite!H$1</f>
        <v>6.2579686099403717E-3</v>
      </c>
      <c r="V59" s="77">
        <f>I59/'[2]at-wt-ox'!F$2*phengite_paragonite_chlorite!I$1</f>
        <v>1.1813317222629784</v>
      </c>
      <c r="W59" s="77">
        <f>J59/'[2]at-wt-ox'!G$2*phengite_paragonite_chlorite!J$1</f>
        <v>5.7810065402288582E-3</v>
      </c>
      <c r="X59" s="77">
        <f>K59/'[2]at-wt-ox'!H$2*phengite_paragonite_chlorite!K$1</f>
        <v>4.4117594610306472E-3</v>
      </c>
      <c r="Y59" s="77">
        <f>L59/'[2]at-wt-ox'!I$2*phengite_paragonite_chlorite!L$1</f>
        <v>0</v>
      </c>
      <c r="Z59" s="77">
        <f>M59/'[2]at-wt-ox'!J$2*phengite_paragonite_chlorite!M$1</f>
        <v>0</v>
      </c>
      <c r="AA59" s="77">
        <f>N59/'[2]at-wt-ox'!K$2*phengite_paragonite_chlorite!N$1</f>
        <v>0</v>
      </c>
      <c r="AB59" s="77">
        <f>SUM(Q59:AA59)</f>
        <v>2.8707112661943408</v>
      </c>
      <c r="AC59" s="77">
        <f>P59/AB59</f>
        <v>3.83180298539133</v>
      </c>
      <c r="AD59" s="77">
        <f>Q59*$AC59*AD$1</f>
        <v>2.9540015325688476</v>
      </c>
      <c r="AE59" s="77">
        <f>R59*$AC59*AE$1</f>
        <v>0.91499925916434977</v>
      </c>
      <c r="AF59" s="77">
        <f>S59*$AC59*AF$1</f>
        <v>7.2888706412418638E-2</v>
      </c>
      <c r="AG59" s="77">
        <f>T59*$AC59*AG$1</f>
        <v>4.1932789870407902E-3</v>
      </c>
      <c r="AH59" s="77">
        <f>U59*$AC59*AH$1</f>
        <v>2.3979302802054746E-2</v>
      </c>
      <c r="AI59" s="77">
        <f>V59*$AC59*AI$1</f>
        <v>3.0177536134031748</v>
      </c>
      <c r="AJ59" s="77">
        <f>W59*$AC59*AJ$1</f>
        <v>2.2151678119415742E-2</v>
      </c>
      <c r="AK59" s="77">
        <f>X59*$AC59*AK$1</f>
        <v>1.6904993073605677E-2</v>
      </c>
      <c r="AL59" s="77">
        <f>Y59*$AC59*AL$1</f>
        <v>0</v>
      </c>
      <c r="AM59" s="77">
        <f>Z59*$AC59*AM$1</f>
        <v>0</v>
      </c>
      <c r="AN59" s="77">
        <f>AA59*$AC59*AN$1</f>
        <v>0</v>
      </c>
      <c r="AO59" s="77">
        <f>SUM(AD59:AN59)</f>
        <v>7.0268723645309077</v>
      </c>
      <c r="AP59" s="77"/>
      <c r="AQ59" s="77"/>
      <c r="AR59" s="77">
        <f>AD59</f>
        <v>2.9540015325688476</v>
      </c>
      <c r="AS59" s="77">
        <f>IF(4-AR59&gt;AI59,AI59,4-AR59)</f>
        <v>1.0459984674311524</v>
      </c>
      <c r="AT59" s="77">
        <f>SUM(AR59:AS59)</f>
        <v>4</v>
      </c>
      <c r="AU59" s="77">
        <f>AI59-AS59</f>
        <v>1.9717551459720224</v>
      </c>
      <c r="AV59" s="77">
        <f>AJ59</f>
        <v>2.2151678119415742E-2</v>
      </c>
      <c r="AW59" s="77">
        <f>AH59</f>
        <v>2.3979302802054746E-2</v>
      </c>
      <c r="AX59" s="77">
        <f>AM59</f>
        <v>0</v>
      </c>
      <c r="AY59" s="77">
        <f>AG59</f>
        <v>4.1932789870407902E-3</v>
      </c>
      <c r="AZ59" s="77">
        <f>SUM(AU59:AY59)</f>
        <v>2.0220794058805338</v>
      </c>
      <c r="BA59" s="77">
        <f>AF59</f>
        <v>7.2888706412418638E-2</v>
      </c>
      <c r="BB59" s="77">
        <f>AE59</f>
        <v>0.91499925916434977</v>
      </c>
      <c r="BC59" s="77">
        <f>AK59</f>
        <v>1.6904993073605677E-2</v>
      </c>
      <c r="BD59" s="77">
        <f>SUM(BA59:BC59)</f>
        <v>1.0047929586503741</v>
      </c>
      <c r="BE59" s="77">
        <v>6.9636901852851346E-2</v>
      </c>
      <c r="BF59" s="77">
        <f>BB59/(BB59+BA59+AV59+AW59)*100</f>
        <v>88.489602851383367</v>
      </c>
      <c r="BG59" s="77">
        <f>BE59/(BA59+BB59+AW59+AV59)*100</f>
        <v>6.7345866426026788</v>
      </c>
      <c r="BH59" s="77">
        <f>((AV59+AW59)/(AW59+AV59+BA59+BB59))*100</f>
        <v>4.4613283999964937</v>
      </c>
      <c r="BI59" s="77">
        <f>SUM(BF59:BH59)</f>
        <v>99.685517893982535</v>
      </c>
      <c r="BJ59" s="77">
        <f>BF59/BI59*100</f>
        <v>88.768764732198875</v>
      </c>
      <c r="BK59" s="77">
        <f>BG59/BI59*100</f>
        <v>6.7558325270126414</v>
      </c>
      <c r="BL59" s="77">
        <f>BH59/BI59*100</f>
        <v>4.4754027407884891</v>
      </c>
      <c r="BM59" s="77">
        <f>SUM(BJ59:BL59)</f>
        <v>100</v>
      </c>
      <c r="BN59" s="77">
        <f>BF59/BI59*100</f>
        <v>88.768764732198875</v>
      </c>
      <c r="BO59" s="77">
        <f>BG59/BI59*100</f>
        <v>6.7558325270126414</v>
      </c>
      <c r="BP59" s="77">
        <f>BH59/BI59*100</f>
        <v>4.4754027407884891</v>
      </c>
      <c r="BQ59" s="77"/>
      <c r="BR59" s="77"/>
      <c r="BS59" s="77"/>
      <c r="BT59" s="77"/>
      <c r="BU59" s="77"/>
      <c r="BW59" s="77"/>
      <c r="BY59" s="79"/>
    </row>
    <row r="60" spans="1:77">
      <c r="A60" s="75" t="s">
        <v>470</v>
      </c>
      <c r="B60" s="75">
        <v>27</v>
      </c>
      <c r="C60" s="75" t="s">
        <v>400</v>
      </c>
      <c r="D60" s="76">
        <v>45.99</v>
      </c>
      <c r="E60" s="76">
        <v>7.41</v>
      </c>
      <c r="F60" s="76">
        <v>0.61150000000000004</v>
      </c>
      <c r="G60" s="76">
        <v>7.2800000000000004E-2</v>
      </c>
      <c r="H60" s="76">
        <v>0.69410000000000005</v>
      </c>
      <c r="I60" s="76">
        <v>40.270000000000003</v>
      </c>
      <c r="J60" s="76">
        <v>0.15679999999999999</v>
      </c>
      <c r="K60" s="76">
        <v>0.34060000000000001</v>
      </c>
      <c r="L60" s="76">
        <v>0</v>
      </c>
      <c r="M60" s="76">
        <v>0</v>
      </c>
      <c r="N60" s="76">
        <v>0</v>
      </c>
      <c r="O60" s="75">
        <f>SUM(D60:N60)</f>
        <v>95.545800000000014</v>
      </c>
      <c r="P60" s="75">
        <v>11</v>
      </c>
      <c r="Q60" s="77">
        <f>D60/'[2]at-wt-ox'!A$2*phengite_paragonite_chlorite!D$1</f>
        <v>1.5308491569345071</v>
      </c>
      <c r="R60" s="77">
        <f>E60/'[2]at-wt-ox'!B$2*phengite_paragonite_chlorite!E$1</f>
        <v>0.11955673975708522</v>
      </c>
      <c r="S60" s="77">
        <f>F60/'[2]at-wt-ox'!C$2*phengite_paragonite_chlorite!F$1</f>
        <v>6.4917830905770954E-3</v>
      </c>
      <c r="T60" s="77">
        <f>G60/'[2]at-wt-ox'!D$2*phengite_paragonite_chlorite!G$1</f>
        <v>1.8230581800971132E-3</v>
      </c>
      <c r="U60" s="77">
        <f>H60/'[2]at-wt-ox'!E$2*phengite_paragonite_chlorite!H$1</f>
        <v>9.6611566106752939E-3</v>
      </c>
      <c r="V60" s="77">
        <f>I60/'[2]at-wt-ox'!F$2*phengite_paragonite_chlorite!I$1</f>
        <v>1.1848624770991321</v>
      </c>
      <c r="W60" s="77">
        <f>J60/'[2]at-wt-ox'!G$2*phengite_paragonite_chlorite!J$1</f>
        <v>3.8903941008922101E-3</v>
      </c>
      <c r="X60" s="77">
        <f>K60/'[2]at-wt-ox'!H$2*phengite_paragonite_chlorite!K$1</f>
        <v>6.0737480696323298E-3</v>
      </c>
      <c r="Y60" s="77">
        <f>L60/'[2]at-wt-ox'!I$2*phengite_paragonite_chlorite!L$1</f>
        <v>0</v>
      </c>
      <c r="Z60" s="77">
        <f>M60/'[2]at-wt-ox'!J$2*phengite_paragonite_chlorite!M$1</f>
        <v>0</v>
      </c>
      <c r="AA60" s="77">
        <f>N60/'[2]at-wt-ox'!K$2*phengite_paragonite_chlorite!N$1</f>
        <v>0</v>
      </c>
      <c r="AB60" s="77">
        <f>SUM(Q60:AA60)</f>
        <v>2.863208513842598</v>
      </c>
      <c r="AC60" s="77">
        <f>P60/AB60</f>
        <v>3.8418438429541193</v>
      </c>
      <c r="AD60" s="77">
        <f>Q60*$AC60*AD$1</f>
        <v>2.94064170403017</v>
      </c>
      <c r="AE60" s="77">
        <f>R60*$AC60*AE$1</f>
        <v>0.91863664903885167</v>
      </c>
      <c r="AF60" s="77">
        <f>S60*$AC60*AF$1</f>
        <v>4.9880833792654553E-2</v>
      </c>
      <c r="AG60" s="77">
        <f>T60*$AC60*AG$1</f>
        <v>3.5019524222766182E-3</v>
      </c>
      <c r="AH60" s="77">
        <f>U60*$AC60*AH$1</f>
        <v>3.7116655040538363E-2</v>
      </c>
      <c r="AI60" s="77">
        <f>V60*$AC60*AI$1</f>
        <v>3.0347044082604442</v>
      </c>
      <c r="AJ60" s="77">
        <f>W60*$AC60*AJ$1</f>
        <v>1.4946286623177764E-2</v>
      </c>
      <c r="AK60" s="77">
        <f>X60*$AC60*AK$1</f>
        <v>2.3334391624971435E-2</v>
      </c>
      <c r="AL60" s="77">
        <f>Y60*$AC60*AL$1</f>
        <v>0</v>
      </c>
      <c r="AM60" s="77">
        <f>Z60*$AC60*AM$1</f>
        <v>0</v>
      </c>
      <c r="AN60" s="77">
        <f>AA60*$AC60*AN$1</f>
        <v>0</v>
      </c>
      <c r="AO60" s="77">
        <f>SUM(AD60:AN60)</f>
        <v>7.0227628808330849</v>
      </c>
      <c r="AP60" s="77"/>
      <c r="AQ60" s="77"/>
      <c r="AR60" s="77">
        <f>AD60</f>
        <v>2.94064170403017</v>
      </c>
      <c r="AS60" s="77">
        <f>IF(4-AR60&gt;AI60,AI60,4-AR60)</f>
        <v>1.05935829596983</v>
      </c>
      <c r="AT60" s="77">
        <f>SUM(AR60:AS60)</f>
        <v>4</v>
      </c>
      <c r="AU60" s="77">
        <f>AI60-AS60</f>
        <v>1.9753461122906142</v>
      </c>
      <c r="AV60" s="77">
        <f>AJ60</f>
        <v>1.4946286623177764E-2</v>
      </c>
      <c r="AW60" s="77">
        <f>AH60</f>
        <v>3.7116655040538363E-2</v>
      </c>
      <c r="AX60" s="77">
        <f>AM60</f>
        <v>0</v>
      </c>
      <c r="AY60" s="77">
        <f>AG60</f>
        <v>3.5019524222766182E-3</v>
      </c>
      <c r="AZ60" s="77">
        <f>SUM(AU60:AY60)</f>
        <v>2.0309110063766069</v>
      </c>
      <c r="BA60" s="77">
        <f>AF60</f>
        <v>4.9880833792654553E-2</v>
      </c>
      <c r="BB60" s="77">
        <f>AE60</f>
        <v>0.91863664903885167</v>
      </c>
      <c r="BC60" s="77">
        <f>AK60</f>
        <v>2.3334391624971435E-2</v>
      </c>
      <c r="BD60" s="77">
        <f>SUM(BA60:BC60)</f>
        <v>0.9918518744564776</v>
      </c>
      <c r="BE60" s="77">
        <v>4.7336259276472802E-2</v>
      </c>
      <c r="BF60" s="77">
        <f>BB60/(BB60+BA60+AV60+AW60)*100</f>
        <v>90.011196275218396</v>
      </c>
      <c r="BG60" s="77">
        <f>BE60/(BA60+BB60+AW60+AV60)*100</f>
        <v>4.6381704116934488</v>
      </c>
      <c r="BH60" s="77">
        <f>((AV60+AW60)/(AW60+AV60+BA60+BB60))*100</f>
        <v>5.1013071007575306</v>
      </c>
      <c r="BI60" s="77">
        <f>SUM(BF60:BH60)</f>
        <v>99.750673787669371</v>
      </c>
      <c r="BJ60" s="77">
        <f>BF60/BI60*100</f>
        <v>90.236178721777307</v>
      </c>
      <c r="BK60" s="77">
        <f>BG60/BI60*100</f>
        <v>4.6497634908876115</v>
      </c>
      <c r="BL60" s="77">
        <f>BH60/BI60*100</f>
        <v>5.114057787335093</v>
      </c>
      <c r="BM60" s="77">
        <f>SUM(BJ60:BL60)</f>
        <v>100.00000000000001</v>
      </c>
      <c r="BN60" s="77">
        <f>BF60/BI60*100</f>
        <v>90.236178721777307</v>
      </c>
      <c r="BO60" s="77">
        <f>BG60/BI60*100</f>
        <v>4.6497634908876115</v>
      </c>
      <c r="BP60" s="77">
        <f>BH60/BI60*100</f>
        <v>5.114057787335093</v>
      </c>
      <c r="BQ60" s="77"/>
      <c r="BR60" s="77"/>
      <c r="BS60" s="77"/>
      <c r="BT60" s="77"/>
      <c r="BU60" s="77"/>
      <c r="BW60" s="77"/>
      <c r="BY60" s="79"/>
    </row>
    <row r="61" spans="1:77">
      <c r="A61" s="75" t="s">
        <v>470</v>
      </c>
      <c r="B61" s="75">
        <v>28</v>
      </c>
      <c r="C61" s="75" t="s">
        <v>399</v>
      </c>
      <c r="D61" s="76">
        <v>45.66</v>
      </c>
      <c r="E61" s="76">
        <v>7.3</v>
      </c>
      <c r="F61" s="76">
        <v>0.56100000000000005</v>
      </c>
      <c r="G61" s="76">
        <v>0</v>
      </c>
      <c r="H61" s="76">
        <v>0.94879999999999998</v>
      </c>
      <c r="I61" s="76">
        <v>39.68</v>
      </c>
      <c r="J61" s="76">
        <v>0.12330000000000001</v>
      </c>
      <c r="K61" s="76">
        <v>0.35970000000000002</v>
      </c>
      <c r="L61" s="76">
        <v>0</v>
      </c>
      <c r="M61" s="76">
        <v>0</v>
      </c>
      <c r="N61" s="76">
        <v>0</v>
      </c>
      <c r="O61" s="75">
        <f>SUM(D61:N61)</f>
        <v>94.632800000000003</v>
      </c>
      <c r="P61" s="75">
        <v>11</v>
      </c>
      <c r="Q61" s="77">
        <f>D61/'[2]at-wt-ox'!A$2*phengite_paragonite_chlorite!D$1</f>
        <v>1.5198645902506978</v>
      </c>
      <c r="R61" s="77">
        <f>E61/'[2]at-wt-ox'!B$2*phengite_paragonite_chlorite!E$1</f>
        <v>0.11778194335043483</v>
      </c>
      <c r="S61" s="77">
        <f>F61/'[2]at-wt-ox'!C$2*phengite_paragonite_chlorite!F$1</f>
        <v>5.9556669072996738E-3</v>
      </c>
      <c r="T61" s="77">
        <f>G61/'[2]at-wt-ox'!D$2*phengite_paragonite_chlorite!G$1</f>
        <v>0</v>
      </c>
      <c r="U61" s="77">
        <f>H61/'[2]at-wt-ox'!E$2*phengite_paragonite_chlorite!H$1</f>
        <v>1.3206318098557438E-2</v>
      </c>
      <c r="V61" s="77">
        <f>I61/'[2]at-wt-ox'!F$2*phengite_paragonite_chlorite!I$1</f>
        <v>1.1675029324880446</v>
      </c>
      <c r="W61" s="77">
        <f>J61/'[2]at-wt-ox'!G$2*phengite_paragonite_chlorite!J$1</f>
        <v>3.0592193408163874E-3</v>
      </c>
      <c r="X61" s="77">
        <f>K61/'[2]at-wt-ox'!H$2*phengite_paragonite_chlorite!K$1</f>
        <v>6.414348739420872E-3</v>
      </c>
      <c r="Y61" s="77">
        <f>L61/'[2]at-wt-ox'!I$2*phengite_paragonite_chlorite!L$1</f>
        <v>0</v>
      </c>
      <c r="Z61" s="77">
        <f>M61/'[2]at-wt-ox'!J$2*phengite_paragonite_chlorite!M$1</f>
        <v>0</v>
      </c>
      <c r="AA61" s="77">
        <f>N61/'[2]at-wt-ox'!K$2*phengite_paragonite_chlorite!N$1</f>
        <v>0</v>
      </c>
      <c r="AB61" s="77">
        <f>SUM(Q61:AA61)</f>
        <v>2.8337850191752718</v>
      </c>
      <c r="AC61" s="77">
        <f>P61/AB61</f>
        <v>3.8817341208195728</v>
      </c>
      <c r="AD61" s="77">
        <f>Q61*$AC61*AD$1</f>
        <v>2.9498551195007963</v>
      </c>
      <c r="AE61" s="77">
        <f>R61*$AC61*AE$1</f>
        <v>0.91439637663964179</v>
      </c>
      <c r="AF61" s="77">
        <f>S61*$AC61*AF$1</f>
        <v>4.623663089260225E-2</v>
      </c>
      <c r="AG61" s="77">
        <f>T61*$AC61*AG$1</f>
        <v>0</v>
      </c>
      <c r="AH61" s="77">
        <f>U61*$AC61*AH$1</f>
        <v>5.1263415573567471E-2</v>
      </c>
      <c r="AI61" s="77">
        <f>V61*$AC61*AI$1</f>
        <v>3.0212906461305016</v>
      </c>
      <c r="AJ61" s="77">
        <f>W61*$AC61*AJ$1</f>
        <v>1.1875076098318133E-2</v>
      </c>
      <c r="AK61" s="77">
        <f>X61*$AC61*AK$1</f>
        <v>2.4898796364646012E-2</v>
      </c>
      <c r="AL61" s="77">
        <f>Y61*$AC61*AL$1</f>
        <v>0</v>
      </c>
      <c r="AM61" s="77">
        <f>Z61*$AC61*AM$1</f>
        <v>0</v>
      </c>
      <c r="AN61" s="77">
        <f>AA61*$AC61*AN$1</f>
        <v>0</v>
      </c>
      <c r="AO61" s="77">
        <f>SUM(AD61:AN61)</f>
        <v>7.0198160612000722</v>
      </c>
      <c r="AP61" s="77"/>
      <c r="AQ61" s="77"/>
      <c r="AR61" s="77">
        <f>AD61</f>
        <v>2.9498551195007963</v>
      </c>
      <c r="AS61" s="77">
        <f>IF(4-AR61&gt;AI61,AI61,4-AR61)</f>
        <v>1.0501448804992037</v>
      </c>
      <c r="AT61" s="77">
        <f>SUM(AR61:AS61)</f>
        <v>4</v>
      </c>
      <c r="AU61" s="77">
        <f>AI61-AS61</f>
        <v>1.9711457656312978</v>
      </c>
      <c r="AV61" s="77">
        <f>AJ61</f>
        <v>1.1875076098318133E-2</v>
      </c>
      <c r="AW61" s="77">
        <f>AH61</f>
        <v>5.1263415573567471E-2</v>
      </c>
      <c r="AX61" s="77">
        <f>AM61</f>
        <v>0</v>
      </c>
      <c r="AY61" s="77">
        <f>AG61</f>
        <v>0</v>
      </c>
      <c r="AZ61" s="77">
        <f>SUM(AU61:AY61)</f>
        <v>2.0342842573031836</v>
      </c>
      <c r="BA61" s="77">
        <f>AF61</f>
        <v>4.623663089260225E-2</v>
      </c>
      <c r="BB61" s="77">
        <f>AE61</f>
        <v>0.91439637663964179</v>
      </c>
      <c r="BC61" s="77">
        <f>AK61</f>
        <v>2.4898796364646012E-2</v>
      </c>
      <c r="BD61" s="77">
        <f>SUM(BA61:BC61)</f>
        <v>0.98553180389688999</v>
      </c>
      <c r="BE61" s="77">
        <v>4.3385104808101892E-2</v>
      </c>
      <c r="BF61" s="77">
        <f>BB61/(BB61+BA61+AV61+AW61)*100</f>
        <v>89.316451703381574</v>
      </c>
      <c r="BG61" s="77">
        <f>BE61/(BA61+BB61+AW61+AV61)*100</f>
        <v>4.2377722804189286</v>
      </c>
      <c r="BH61" s="77">
        <f>((AV61+AW61)/(AW61+AV61+BA61+BB61))*100</f>
        <v>6.1672445190131668</v>
      </c>
      <c r="BI61" s="77">
        <f>SUM(BF61:BH61)</f>
        <v>99.721468502813664</v>
      </c>
      <c r="BJ61" s="77">
        <f>BF61/BI61*100</f>
        <v>89.565921004123084</v>
      </c>
      <c r="BK61" s="77">
        <f>BG61/BI61*100</f>
        <v>4.2496087793766888</v>
      </c>
      <c r="BL61" s="77">
        <f>BH61/BI61*100</f>
        <v>6.1844702165002277</v>
      </c>
      <c r="BM61" s="77">
        <f>SUM(BJ61:BL61)</f>
        <v>100</v>
      </c>
      <c r="BN61" s="77">
        <f>BF61/BI61*100</f>
        <v>89.565921004123084</v>
      </c>
      <c r="BO61" s="77">
        <f>BG61/BI61*100</f>
        <v>4.2496087793766888</v>
      </c>
      <c r="BP61" s="77">
        <f>BH61/BI61*100</f>
        <v>6.1844702165002277</v>
      </c>
      <c r="BQ61" s="77"/>
      <c r="BR61" s="77"/>
      <c r="BS61" s="77"/>
      <c r="BT61" s="77"/>
      <c r="BU61" s="77"/>
      <c r="BW61" s="77"/>
      <c r="BY61" s="79"/>
    </row>
    <row r="62" spans="1:77">
      <c r="A62" s="75" t="s">
        <v>470</v>
      </c>
      <c r="B62" s="75">
        <v>29</v>
      </c>
      <c r="C62" s="75" t="s">
        <v>398</v>
      </c>
      <c r="D62" s="76">
        <v>45.98</v>
      </c>
      <c r="E62" s="76">
        <v>7.45</v>
      </c>
      <c r="F62" s="76">
        <v>0.63570000000000004</v>
      </c>
      <c r="G62" s="76">
        <v>0</v>
      </c>
      <c r="H62" s="76">
        <v>0.89929999999999999</v>
      </c>
      <c r="I62" s="76">
        <v>40.200000000000003</v>
      </c>
      <c r="J62" s="76">
        <v>8.6300000000000002E-2</v>
      </c>
      <c r="K62" s="76">
        <v>0.34229999999999999</v>
      </c>
      <c r="L62" s="76">
        <v>0</v>
      </c>
      <c r="M62" s="76">
        <v>0</v>
      </c>
      <c r="N62" s="76">
        <v>0</v>
      </c>
      <c r="O62" s="75">
        <f>SUM(D62:N62)</f>
        <v>95.593599999999981</v>
      </c>
      <c r="P62" s="75">
        <v>11</v>
      </c>
      <c r="Q62" s="77">
        <f>D62/'[2]at-wt-ox'!A$2*phengite_paragonite_chlorite!D$1</f>
        <v>1.5305162912774217</v>
      </c>
      <c r="R62" s="77">
        <f>E62/'[2]at-wt-ox'!B$2*phengite_paragonite_chlorite!E$1</f>
        <v>0.12020212026859446</v>
      </c>
      <c r="S62" s="77">
        <f>F62/'[2]at-wt-ox'!C$2*phengite_paragonite_chlorite!F$1</f>
        <v>6.7486942120684535E-3</v>
      </c>
      <c r="T62" s="77">
        <f>G62/'[2]at-wt-ox'!D$2*phengite_paragonite_chlorite!G$1</f>
        <v>0</v>
      </c>
      <c r="U62" s="77">
        <f>H62/'[2]at-wt-ox'!E$2*phengite_paragonite_chlorite!H$1</f>
        <v>1.2517329116813559E-2</v>
      </c>
      <c r="V62" s="77">
        <f>I62/'[2]at-wt-ox'!F$2*phengite_paragonite_chlorite!I$1</f>
        <v>1.182802870111376</v>
      </c>
      <c r="W62" s="77">
        <f>J62/'[2]at-wt-ox'!G$2*phengite_paragonite_chlorite!J$1</f>
        <v>2.1412054267027918E-3</v>
      </c>
      <c r="X62" s="77">
        <f>K62/'[2]at-wt-ox'!H$2*phengite_paragonite_chlorite!K$1</f>
        <v>6.1040633124930894E-3</v>
      </c>
      <c r="Y62" s="77">
        <f>L62/'[2]at-wt-ox'!I$2*phengite_paragonite_chlorite!L$1</f>
        <v>0</v>
      </c>
      <c r="Z62" s="77">
        <f>M62/'[2]at-wt-ox'!J$2*phengite_paragonite_chlorite!M$1</f>
        <v>0</v>
      </c>
      <c r="AA62" s="77">
        <f>N62/'[2]at-wt-ox'!K$2*phengite_paragonite_chlorite!N$1</f>
        <v>0</v>
      </c>
      <c r="AB62" s="77">
        <f>SUM(Q62:AA62)</f>
        <v>2.86103257372547</v>
      </c>
      <c r="AC62" s="77">
        <f>P62/AB62</f>
        <v>3.8447657328404481</v>
      </c>
      <c r="AD62" s="77">
        <f>Q62*$AC62*AD$1</f>
        <v>2.9422382951287407</v>
      </c>
      <c r="AE62" s="77">
        <f>R62*$AC62*AE$1</f>
        <v>0.92429798604691649</v>
      </c>
      <c r="AF62" s="77">
        <f>S62*$AC62*AF$1</f>
        <v>5.1894296495958919E-2</v>
      </c>
      <c r="AG62" s="77">
        <f>T62*$AC62*AG$1</f>
        <v>0</v>
      </c>
      <c r="AH62" s="77">
        <f>U62*$AC62*AH$1</f>
        <v>4.8126198055010762E-2</v>
      </c>
      <c r="AI62" s="77">
        <f>V62*$AC62*AI$1</f>
        <v>3.0317332958063661</v>
      </c>
      <c r="AJ62" s="77">
        <f>W62*$AC62*AJ$1</f>
        <v>8.232433251558903E-3</v>
      </c>
      <c r="AK62" s="77">
        <f>X62*$AC62*AK$1</f>
        <v>2.3468693454961987E-2</v>
      </c>
      <c r="AL62" s="77">
        <f>Y62*$AC62*AL$1</f>
        <v>0</v>
      </c>
      <c r="AM62" s="77">
        <f>Z62*$AC62*AM$1</f>
        <v>0</v>
      </c>
      <c r="AN62" s="77">
        <f>AA62*$AC62*AN$1</f>
        <v>0</v>
      </c>
      <c r="AO62" s="77">
        <f>SUM(AD62:AN62)</f>
        <v>7.0299911982395136</v>
      </c>
      <c r="AP62" s="77"/>
      <c r="AQ62" s="77"/>
      <c r="AR62" s="77">
        <f>AD62</f>
        <v>2.9422382951287407</v>
      </c>
      <c r="AS62" s="77">
        <f>IF(4-AR62&gt;AI62,AI62,4-AR62)</f>
        <v>1.0577617048712593</v>
      </c>
      <c r="AT62" s="77">
        <f>SUM(AR62:AS62)</f>
        <v>4</v>
      </c>
      <c r="AU62" s="77">
        <f>AI62-AS62</f>
        <v>1.9739715909351068</v>
      </c>
      <c r="AV62" s="77">
        <f>AJ62</f>
        <v>8.232433251558903E-3</v>
      </c>
      <c r="AW62" s="77">
        <f>AH62</f>
        <v>4.8126198055010762E-2</v>
      </c>
      <c r="AX62" s="77">
        <f>AM62</f>
        <v>0</v>
      </c>
      <c r="AY62" s="77">
        <f>AG62</f>
        <v>0</v>
      </c>
      <c r="AZ62" s="77">
        <f>SUM(AU62:AY62)</f>
        <v>2.0303302222416764</v>
      </c>
      <c r="BA62" s="77">
        <f>AF62</f>
        <v>5.1894296495958919E-2</v>
      </c>
      <c r="BB62" s="77">
        <f>AE62</f>
        <v>0.92429798604691649</v>
      </c>
      <c r="BC62" s="77">
        <f>AK62</f>
        <v>2.3468693454961987E-2</v>
      </c>
      <c r="BD62" s="77">
        <f>SUM(BA62:BC62)</f>
        <v>0.99966097599783732</v>
      </c>
      <c r="BE62" s="77">
        <v>4.9061805154465607E-2</v>
      </c>
      <c r="BF62" s="77">
        <f>BB62/(BB62+BA62+AV62+AW62)*100</f>
        <v>89.515971914745435</v>
      </c>
      <c r="BG62" s="77">
        <f>BE62/(BA62+BB62+AW62+AV62)*100</f>
        <v>4.7515143802021997</v>
      </c>
      <c r="BH62" s="77">
        <f>((AV62+AW62)/(AW62+AV62+BA62+BB62))*100</f>
        <v>5.4581939302595242</v>
      </c>
      <c r="BI62" s="77">
        <f>SUM(BF62:BH62)</f>
        <v>99.725680225207157</v>
      </c>
      <c r="BJ62" s="77">
        <f>BF62/BI62*100</f>
        <v>89.762207399934027</v>
      </c>
      <c r="BK62" s="77">
        <f>BG62/BI62*100</f>
        <v>4.7645845778860707</v>
      </c>
      <c r="BL62" s="77">
        <f>BH62/BI62*100</f>
        <v>5.4732080221799118</v>
      </c>
      <c r="BM62" s="77">
        <f>SUM(BJ62:BL62)</f>
        <v>100.00000000000001</v>
      </c>
      <c r="BN62" s="77">
        <f>BF62/BI62*100</f>
        <v>89.762207399934027</v>
      </c>
      <c r="BO62" s="77">
        <f>BG62/BI62*100</f>
        <v>4.7645845778860707</v>
      </c>
      <c r="BP62" s="77">
        <f>BH62/BI62*100</f>
        <v>5.4732080221799118</v>
      </c>
      <c r="BQ62" s="77"/>
      <c r="BR62" s="77"/>
      <c r="BS62" s="77"/>
      <c r="BT62" s="77"/>
      <c r="BU62" s="77"/>
      <c r="BW62" s="77"/>
      <c r="BY62" s="79"/>
    </row>
    <row r="63" spans="1:77">
      <c r="A63" s="75" t="s">
        <v>470</v>
      </c>
      <c r="B63" s="75">
        <v>37</v>
      </c>
      <c r="C63" s="75" t="s">
        <v>397</v>
      </c>
      <c r="D63" s="76">
        <v>46.51</v>
      </c>
      <c r="E63" s="76">
        <v>7.14</v>
      </c>
      <c r="F63" s="76">
        <v>1.0103</v>
      </c>
      <c r="G63" s="76">
        <v>0.1119</v>
      </c>
      <c r="H63" s="76">
        <v>0.39179999999999998</v>
      </c>
      <c r="I63" s="76">
        <v>39.54</v>
      </c>
      <c r="J63" s="76">
        <v>0.31130000000000002</v>
      </c>
      <c r="K63" s="76">
        <v>0.30499999999999999</v>
      </c>
      <c r="L63" s="76">
        <v>0</v>
      </c>
      <c r="M63" s="76">
        <v>0</v>
      </c>
      <c r="N63" s="76">
        <v>0</v>
      </c>
      <c r="O63" s="75">
        <f>SUM(D63:N63)</f>
        <v>95.320300000000017</v>
      </c>
      <c r="P63" s="75">
        <v>11</v>
      </c>
      <c r="Q63" s="77">
        <f>D63/'[2]at-wt-ox'!A$2*phengite_paragonite_chlorite!D$1</f>
        <v>1.5481581711029337</v>
      </c>
      <c r="R63" s="77">
        <f>E63/'[2]at-wt-ox'!B$2*phengite_paragonite_chlorite!E$1</f>
        <v>0.11520042130439791</v>
      </c>
      <c r="S63" s="77">
        <f>F63/'[2]at-wt-ox'!C$2*phengite_paragonite_chlorite!F$1</f>
        <v>1.0725508514161959E-2</v>
      </c>
      <c r="T63" s="77">
        <f>G63/'[2]at-wt-ox'!D$2*phengite_paragonite_chlorite!G$1</f>
        <v>2.8022006916602602E-3</v>
      </c>
      <c r="U63" s="77">
        <f>H63/'[2]at-wt-ox'!E$2*phengite_paragonite_chlorite!H$1</f>
        <v>5.4534521827727701E-3</v>
      </c>
      <c r="V63" s="77">
        <f>I63/'[2]at-wt-ox'!F$2*phengite_paragonite_chlorite!I$1</f>
        <v>1.1633837185125324</v>
      </c>
      <c r="W63" s="77">
        <f>J63/'[2]at-wt-ox'!G$2*phengite_paragonite_chlorite!J$1</f>
        <v>7.7237224719881705E-3</v>
      </c>
      <c r="X63" s="77">
        <f>K63/'[2]at-wt-ox'!H$2*phengite_paragonite_chlorite!K$1</f>
        <v>5.4389112191364072E-3</v>
      </c>
      <c r="Y63" s="77">
        <f>L63/'[2]at-wt-ox'!I$2*phengite_paragonite_chlorite!L$1</f>
        <v>0</v>
      </c>
      <c r="Z63" s="77">
        <f>M63/'[2]at-wt-ox'!J$2*phengite_paragonite_chlorite!M$1</f>
        <v>0</v>
      </c>
      <c r="AA63" s="77">
        <f>N63/'[2]at-wt-ox'!K$2*phengite_paragonite_chlorite!N$1</f>
        <v>0</v>
      </c>
      <c r="AB63" s="77">
        <f>SUM(Q63:AA63)</f>
        <v>2.8588861059995838</v>
      </c>
      <c r="AC63" s="77">
        <f>P63/AB63</f>
        <v>3.8476524045206584</v>
      </c>
      <c r="AD63" s="77">
        <f>Q63*$AC63*AD$1</f>
        <v>2.978387254811254</v>
      </c>
      <c r="AE63" s="77">
        <f>R63*$AC63*AE$1</f>
        <v>0.88650235606731898</v>
      </c>
      <c r="AF63" s="77">
        <f>S63*$AC63*AF$1</f>
        <v>8.2536057248444109E-2</v>
      </c>
      <c r="AG63" s="77">
        <f>T63*$AC63*AG$1</f>
        <v>5.3909471146080263E-3</v>
      </c>
      <c r="AH63" s="77">
        <f>U63*$AC63*AH$1</f>
        <v>2.0982988403984083E-2</v>
      </c>
      <c r="AI63" s="77">
        <f>V63*$AC63*AI$1</f>
        <v>2.9841974412766197</v>
      </c>
      <c r="AJ63" s="77">
        <f>W63*$AC63*AJ$1</f>
        <v>2.9718199341195527E-2</v>
      </c>
      <c r="AK63" s="77">
        <f>X63*$AC63*AK$1</f>
        <v>2.0927039830284582E-2</v>
      </c>
      <c r="AL63" s="77">
        <f>Y63*$AC63*AL$1</f>
        <v>0</v>
      </c>
      <c r="AM63" s="77">
        <f>Z63*$AC63*AM$1</f>
        <v>0</v>
      </c>
      <c r="AN63" s="77">
        <f>AA63*$AC63*AN$1</f>
        <v>0</v>
      </c>
      <c r="AO63" s="77">
        <f>SUM(AD63:AN63)</f>
        <v>7.0086422840937086</v>
      </c>
      <c r="AP63" s="77"/>
      <c r="AQ63" s="77"/>
      <c r="AR63" s="77">
        <f>AD63</f>
        <v>2.978387254811254</v>
      </c>
      <c r="AS63" s="77">
        <f>IF(4-AR63&gt;AI63,AI63,4-AR63)</f>
        <v>1.021612745188746</v>
      </c>
      <c r="AT63" s="77">
        <f>SUM(AR63:AS63)</f>
        <v>4</v>
      </c>
      <c r="AU63" s="77">
        <f>AI63-AS63</f>
        <v>1.9625846960878737</v>
      </c>
      <c r="AV63" s="77">
        <f>AJ63</f>
        <v>2.9718199341195527E-2</v>
      </c>
      <c r="AW63" s="77">
        <f>AH63</f>
        <v>2.0982988403984083E-2</v>
      </c>
      <c r="AX63" s="77">
        <f>AM63</f>
        <v>0</v>
      </c>
      <c r="AY63" s="77">
        <f>AG63</f>
        <v>5.3909471146080263E-3</v>
      </c>
      <c r="AZ63" s="77">
        <f>SUM(AU63:AY63)</f>
        <v>2.018676830947661</v>
      </c>
      <c r="BA63" s="77">
        <f>AF63</f>
        <v>8.2536057248444109E-2</v>
      </c>
      <c r="BB63" s="77">
        <f>AE63</f>
        <v>0.88650235606731898</v>
      </c>
      <c r="BC63" s="77">
        <f>AK63</f>
        <v>2.0927039830284582E-2</v>
      </c>
      <c r="BD63" s="77">
        <f>SUM(BA63:BC63)</f>
        <v>0.98996545314604767</v>
      </c>
      <c r="BE63" s="77">
        <v>7.8432385948490183E-2</v>
      </c>
      <c r="BF63" s="77">
        <f>BB63/(BB63+BA63+AV63+AW63)*100</f>
        <v>86.934189389624265</v>
      </c>
      <c r="BG63" s="77">
        <f>BE63/(BA63+BB63+AW63+AV63)*100</f>
        <v>7.6914131673310226</v>
      </c>
      <c r="BH63" s="77">
        <f>((AV63+AW63)/(AW63+AV63+BA63+BB63))*100</f>
        <v>4.971973991441522</v>
      </c>
      <c r="BI63" s="77">
        <f>SUM(BF63:BH63)</f>
        <v>99.597576548396802</v>
      </c>
      <c r="BJ63" s="77">
        <f>BF63/BI63*100</f>
        <v>87.285446496161384</v>
      </c>
      <c r="BK63" s="77">
        <f>BG63/BI63*100</f>
        <v>7.7224902792625523</v>
      </c>
      <c r="BL63" s="77">
        <f>BH63/BI63*100</f>
        <v>4.992063224576075</v>
      </c>
      <c r="BM63" s="77">
        <f>SUM(BJ63:BL63)</f>
        <v>100.00000000000001</v>
      </c>
      <c r="BN63" s="77">
        <f>BF63/BI63*100</f>
        <v>87.285446496161384</v>
      </c>
      <c r="BO63" s="77">
        <f>BG63/BI63*100</f>
        <v>7.7224902792625523</v>
      </c>
      <c r="BP63" s="77">
        <f>BH63/BI63*100</f>
        <v>4.992063224576075</v>
      </c>
      <c r="BQ63" s="77"/>
      <c r="BR63" s="77"/>
      <c r="BS63" s="77"/>
      <c r="BT63" s="77"/>
      <c r="BU63" s="77"/>
      <c r="BW63" s="77"/>
      <c r="BY63" s="79"/>
    </row>
    <row r="64" spans="1:77">
      <c r="A64" s="75" t="s">
        <v>470</v>
      </c>
      <c r="B64" s="75">
        <v>39</v>
      </c>
      <c r="C64" s="75" t="s">
        <v>396</v>
      </c>
      <c r="D64" s="76">
        <v>46.23</v>
      </c>
      <c r="E64" s="76">
        <v>7.29</v>
      </c>
      <c r="F64" s="76">
        <v>0.89159999999999995</v>
      </c>
      <c r="G64" s="76">
        <v>9.9699999999999997E-2</v>
      </c>
      <c r="H64" s="76">
        <v>0.40039999999999998</v>
      </c>
      <c r="I64" s="76">
        <v>39.9</v>
      </c>
      <c r="J64" s="76">
        <v>0.2407</v>
      </c>
      <c r="K64" s="76">
        <v>0.2611</v>
      </c>
      <c r="L64" s="76">
        <v>0</v>
      </c>
      <c r="M64" s="76">
        <v>0</v>
      </c>
      <c r="N64" s="76">
        <v>0</v>
      </c>
      <c r="O64" s="75">
        <f>SUM(D64:N64)</f>
        <v>95.313499999999991</v>
      </c>
      <c r="P64" s="75">
        <v>11</v>
      </c>
      <c r="Q64" s="77">
        <f>D64/'[2]at-wt-ox'!A$2*phengite_paragonite_chlorite!D$1</f>
        <v>1.53883793270455</v>
      </c>
      <c r="R64" s="77">
        <f>E64/'[2]at-wt-ox'!B$2*phengite_paragonite_chlorite!E$1</f>
        <v>0.11762059822255753</v>
      </c>
      <c r="S64" s="77">
        <f>F64/'[2]at-wt-ox'!C$2*phengite_paragonite_chlorite!F$1</f>
        <v>9.4653700794088916E-3</v>
      </c>
      <c r="T64" s="77">
        <f>G64/'[2]at-wt-ox'!D$2*phengite_paragonite_chlorite!G$1</f>
        <v>2.4966881944461835E-3</v>
      </c>
      <c r="U64" s="77">
        <f>H64/'[2]at-wt-ox'!E$2*phengite_paragonite_chlorite!H$1</f>
        <v>5.5731553189949396E-3</v>
      </c>
      <c r="V64" s="77">
        <f>I64/'[2]at-wt-ox'!F$2*phengite_paragonite_chlorite!I$1</f>
        <v>1.1739759830209924</v>
      </c>
      <c r="W64" s="77">
        <f>J64/'[2]at-wt-ox'!G$2*phengite_paragonite_chlorite!J$1</f>
        <v>5.9720526791119579E-3</v>
      </c>
      <c r="X64" s="77">
        <f>K64/'[2]at-wt-ox'!H$2*phengite_paragonite_chlorite!K$1</f>
        <v>4.6560646534967737E-3</v>
      </c>
      <c r="Y64" s="77">
        <f>L64/'[2]at-wt-ox'!I$2*phengite_paragonite_chlorite!L$1</f>
        <v>0</v>
      </c>
      <c r="Z64" s="77">
        <f>M64/'[2]at-wt-ox'!J$2*phengite_paragonite_chlorite!M$1</f>
        <v>0</v>
      </c>
      <c r="AA64" s="77">
        <f>N64/'[2]at-wt-ox'!K$2*phengite_paragonite_chlorite!N$1</f>
        <v>0</v>
      </c>
      <c r="AB64" s="77">
        <f>SUM(Q64:AA64)</f>
        <v>2.8585978448735592</v>
      </c>
      <c r="AC64" s="77">
        <f>P64/AB64</f>
        <v>3.8480404019497709</v>
      </c>
      <c r="AD64" s="77">
        <f>Q64*$AC64*AD$1</f>
        <v>2.9607552685499856</v>
      </c>
      <c r="AE64" s="77">
        <f>R64*$AC64*AE$1</f>
        <v>0.90521762812380557</v>
      </c>
      <c r="AF64" s="77">
        <f>S64*$AC64*AF$1</f>
        <v>7.2846252969943848E-2</v>
      </c>
      <c r="AG64" s="77">
        <f>T64*$AC64*AG$1</f>
        <v>4.8036785216499702E-3</v>
      </c>
      <c r="AH64" s="77">
        <f>U64*$AC64*AH$1</f>
        <v>2.1445726833833792E-2</v>
      </c>
      <c r="AI64" s="77">
        <f>V64*$AC64*AI$1</f>
        <v>3.0116713423889845</v>
      </c>
      <c r="AJ64" s="77">
        <f>W64*$AC64*AJ$1</f>
        <v>2.2980699991795184E-2</v>
      </c>
      <c r="AK64" s="77">
        <f>X64*$AC64*AK$1</f>
        <v>1.7916724900745844E-2</v>
      </c>
      <c r="AL64" s="77">
        <f>Y64*$AC64*AL$1</f>
        <v>0</v>
      </c>
      <c r="AM64" s="77">
        <f>Z64*$AC64*AM$1</f>
        <v>0</v>
      </c>
      <c r="AN64" s="77">
        <f>AA64*$AC64*AN$1</f>
        <v>0</v>
      </c>
      <c r="AO64" s="77">
        <f>SUM(AD64:AN64)</f>
        <v>7.017637322280744</v>
      </c>
      <c r="AP64" s="77"/>
      <c r="AQ64" s="77"/>
      <c r="AR64" s="77">
        <f>AD64</f>
        <v>2.9607552685499856</v>
      </c>
      <c r="AS64" s="77">
        <f>IF(4-AR64&gt;AI64,AI64,4-AR64)</f>
        <v>1.0392447314500144</v>
      </c>
      <c r="AT64" s="77">
        <f>SUM(AR64:AS64)</f>
        <v>4</v>
      </c>
      <c r="AU64" s="77">
        <f>AI64-AS64</f>
        <v>1.9724266109389701</v>
      </c>
      <c r="AV64" s="77">
        <f>AJ64</f>
        <v>2.2980699991795184E-2</v>
      </c>
      <c r="AW64" s="77">
        <f>AH64</f>
        <v>2.1445726833833792E-2</v>
      </c>
      <c r="AX64" s="77">
        <f>AM64</f>
        <v>0</v>
      </c>
      <c r="AY64" s="77">
        <f>AG64</f>
        <v>4.8036785216499702E-3</v>
      </c>
      <c r="AZ64" s="77">
        <f>SUM(AU64:AY64)</f>
        <v>2.0216567162862491</v>
      </c>
      <c r="BA64" s="77">
        <f>AF64</f>
        <v>7.2846252969943848E-2</v>
      </c>
      <c r="BB64" s="77">
        <f>AE64</f>
        <v>0.90521762812380557</v>
      </c>
      <c r="BC64" s="77">
        <f>AK64</f>
        <v>1.7916724900745844E-2</v>
      </c>
      <c r="BD64" s="77">
        <f>SUM(BA64:BC64)</f>
        <v>0.99598060599449523</v>
      </c>
      <c r="BE64" s="77">
        <v>6.96811386387617E-2</v>
      </c>
      <c r="BF64" s="77">
        <f>BB64/(BB64+BA64+AV64+AW64)*100</f>
        <v>88.530680546575951</v>
      </c>
      <c r="BG64" s="77">
        <f>BE64/(BA64+BB64+AW64+AV64)*100</f>
        <v>6.8148458815764092</v>
      </c>
      <c r="BH64" s="77">
        <f>((AV64+AW64)/(AW64+AV64+BA64+BB64))*100</f>
        <v>4.3449240038304522</v>
      </c>
      <c r="BI64" s="77">
        <f>SUM(BF64:BH64)</f>
        <v>99.690450431982811</v>
      </c>
      <c r="BJ64" s="77">
        <f>BF64/BI64*100</f>
        <v>88.805577829121162</v>
      </c>
      <c r="BK64" s="77">
        <f>BG64/BI64*100</f>
        <v>6.8360067108193769</v>
      </c>
      <c r="BL64" s="77">
        <f>BH64/BI64*100</f>
        <v>4.3584154600594607</v>
      </c>
      <c r="BM64" s="77">
        <f>SUM(BJ64:BL64)</f>
        <v>100</v>
      </c>
      <c r="BN64" s="77">
        <f>BF64/BI64*100</f>
        <v>88.805577829121162</v>
      </c>
      <c r="BO64" s="77">
        <f>BG64/BI64*100</f>
        <v>6.8360067108193769</v>
      </c>
      <c r="BP64" s="77">
        <f>BH64/BI64*100</f>
        <v>4.3584154600594607</v>
      </c>
      <c r="BQ64" s="77"/>
      <c r="BR64" s="77"/>
      <c r="BS64" s="77"/>
      <c r="BT64" s="77"/>
      <c r="BU64" s="77"/>
      <c r="BW64" s="77"/>
      <c r="BY64" s="79"/>
    </row>
    <row r="65" spans="1:77">
      <c r="A65" s="75" t="s">
        <v>470</v>
      </c>
      <c r="B65" s="75">
        <v>57</v>
      </c>
      <c r="C65" s="75" t="s">
        <v>395</v>
      </c>
      <c r="D65" s="76">
        <v>45.88</v>
      </c>
      <c r="E65" s="76">
        <v>7.31</v>
      </c>
      <c r="F65" s="76">
        <v>0.81979999999999997</v>
      </c>
      <c r="G65" s="76">
        <v>6.5799999999999997E-2</v>
      </c>
      <c r="H65" s="76">
        <v>0.37969999999999998</v>
      </c>
      <c r="I65" s="76">
        <v>40.159999999999997</v>
      </c>
      <c r="J65" s="76">
        <v>0.15759999999999999</v>
      </c>
      <c r="K65" s="76">
        <v>0.28260000000000002</v>
      </c>
      <c r="L65" s="76">
        <v>7.3800000000000004E-2</v>
      </c>
      <c r="M65" s="76">
        <v>0</v>
      </c>
      <c r="N65" s="76">
        <v>0</v>
      </c>
      <c r="O65" s="75">
        <f>SUM(D65:N65)</f>
        <v>95.129300000000015</v>
      </c>
      <c r="P65" s="75">
        <v>11</v>
      </c>
      <c r="Q65" s="77">
        <f>D65/'[2]at-wt-ox'!A$2*phengite_paragonite_chlorite!D$1</f>
        <v>1.5271876347065707</v>
      </c>
      <c r="R65" s="77">
        <f>E65/'[2]at-wt-ox'!B$2*phengite_paragonite_chlorite!E$1</f>
        <v>0.11794328847831213</v>
      </c>
      <c r="S65" s="77">
        <f>F65/'[2]at-wt-ox'!C$2*phengite_paragonite_chlorite!F$1</f>
        <v>8.7031296445708953E-3</v>
      </c>
      <c r="T65" s="77">
        <f>G65/'[2]at-wt-ox'!D$2*phengite_paragonite_chlorite!G$1</f>
        <v>1.6477641243185445E-3</v>
      </c>
      <c r="U65" s="77">
        <f>H65/'[2]at-wt-ox'!E$2*phengite_paragonite_chlorite!H$1</f>
        <v>5.2850326539020439E-3</v>
      </c>
      <c r="V65" s="77">
        <f>I65/'[2]at-wt-ox'!F$2*phengite_paragonite_chlorite!I$1</f>
        <v>1.181625951832658</v>
      </c>
      <c r="W65" s="77">
        <f>J65/'[2]at-wt-ox'!G$2*phengite_paragonite_chlorite!J$1</f>
        <v>3.9102430503865577E-3</v>
      </c>
      <c r="X65" s="77">
        <f>K65/'[2]at-wt-ox'!H$2*phengite_paragonite_chlorite!K$1</f>
        <v>5.0394633132063897E-3</v>
      </c>
      <c r="Y65" s="77">
        <f>L65/'[2]at-wt-ox'!I$2*phengite_paragonite_chlorite!L$1</f>
        <v>1.4566728644346805E-3</v>
      </c>
      <c r="Z65" s="77">
        <f>M65/'[2]at-wt-ox'!J$2*phengite_paragonite_chlorite!M$1</f>
        <v>0</v>
      </c>
      <c r="AA65" s="77">
        <f>N65/'[2]at-wt-ox'!K$2*phengite_paragonite_chlorite!N$1</f>
        <v>0</v>
      </c>
      <c r="AB65" s="77">
        <f>SUM(Q65:AA65)</f>
        <v>2.8527991806683595</v>
      </c>
      <c r="AC65" s="77">
        <f>P65/AB65</f>
        <v>3.8558620159947248</v>
      </c>
      <c r="AD65" s="77">
        <f>Q65*$AC65*AD$1</f>
        <v>2.9443123959809467</v>
      </c>
      <c r="AE65" s="77">
        <f>R65*$AC65*AE$1</f>
        <v>0.90954609217006399</v>
      </c>
      <c r="AF65" s="77">
        <f>S65*$AC65*AF$1</f>
        <v>6.7116134033557165E-2</v>
      </c>
      <c r="AG65" s="77">
        <f>T65*$AC65*AG$1</f>
        <v>3.1767755491393427E-3</v>
      </c>
      <c r="AH65" s="77">
        <f>U65*$AC65*AH$1</f>
        <v>2.0378356663472687E-2</v>
      </c>
      <c r="AI65" s="77">
        <f>V65*$AC65*AI$1</f>
        <v>3.0374577498567721</v>
      </c>
      <c r="AJ65" s="77">
        <f>W65*$AC65*AJ$1</f>
        <v>1.5077357651292875E-2</v>
      </c>
      <c r="AK65" s="77">
        <f>X65*$AC65*AK$1</f>
        <v>1.9431475170391444E-2</v>
      </c>
      <c r="AL65" s="77">
        <f>Y65*$AC65*AL$1</f>
        <v>3.7444863784692785E-3</v>
      </c>
      <c r="AM65" s="77">
        <f>Z65*$AC65*AM$1</f>
        <v>0</v>
      </c>
      <c r="AN65" s="77">
        <f>AA65*$AC65*AN$1</f>
        <v>0</v>
      </c>
      <c r="AO65" s="77">
        <f>SUM(AD65:AN65)</f>
        <v>7.020240823454106</v>
      </c>
      <c r="AP65" s="77"/>
      <c r="AQ65" s="77"/>
      <c r="AR65" s="77">
        <f>AD65</f>
        <v>2.9443123959809467</v>
      </c>
      <c r="AS65" s="77">
        <f>IF(4-AR65&gt;AI65,AI65,4-AR65)</f>
        <v>1.0556876040190533</v>
      </c>
      <c r="AT65" s="77">
        <f>SUM(AR65:AS65)</f>
        <v>4</v>
      </c>
      <c r="AU65" s="77">
        <f>AI65-AS65</f>
        <v>1.9817701458377188</v>
      </c>
      <c r="AV65" s="77">
        <f>AJ65</f>
        <v>1.5077357651292875E-2</v>
      </c>
      <c r="AW65" s="77">
        <f>AH65</f>
        <v>2.0378356663472687E-2</v>
      </c>
      <c r="AX65" s="77">
        <f>AM65</f>
        <v>0</v>
      </c>
      <c r="AY65" s="77">
        <f>AG65</f>
        <v>3.1767755491393427E-3</v>
      </c>
      <c r="AZ65" s="77">
        <f>SUM(AU65:AY65)</f>
        <v>2.0204026357016236</v>
      </c>
      <c r="BA65" s="77">
        <f>AF65</f>
        <v>6.7116134033557165E-2</v>
      </c>
      <c r="BB65" s="77">
        <f>AE65</f>
        <v>0.90954609217006399</v>
      </c>
      <c r="BC65" s="77">
        <f>AK65</f>
        <v>1.9431475170391444E-2</v>
      </c>
      <c r="BD65" s="77">
        <f>SUM(BA65:BC65)</f>
        <v>0.99609370137401265</v>
      </c>
      <c r="BE65" s="77">
        <v>6.4764974767487341E-2</v>
      </c>
      <c r="BF65" s="77">
        <f>BB65/(BB65+BA65+AV65+AW65)*100</f>
        <v>89.865622943528933</v>
      </c>
      <c r="BG65" s="77">
        <f>BE65/(BA65+BB65+AW65+AV65)*100</f>
        <v>6.3989553168394595</v>
      </c>
      <c r="BH65" s="77">
        <f>((AV65+AW65)/(AW65+AV65+BA65+BB65))*100</f>
        <v>3.5031208217301089</v>
      </c>
      <c r="BI65" s="77">
        <f>SUM(BF65:BH65)</f>
        <v>99.767699082098503</v>
      </c>
      <c r="BJ65" s="77">
        <f>BF65/BI65*100</f>
        <v>90.074867687966645</v>
      </c>
      <c r="BK65" s="77">
        <f>BG65/BI65*100</f>
        <v>6.4138547603205529</v>
      </c>
      <c r="BL65" s="77">
        <f>BH65/BI65*100</f>
        <v>3.5112775517128068</v>
      </c>
      <c r="BM65" s="77">
        <f>SUM(BJ65:BL65)</f>
        <v>100</v>
      </c>
      <c r="BN65" s="77">
        <f>BF65/BI65*100</f>
        <v>90.074867687966645</v>
      </c>
      <c r="BO65" s="77">
        <f>BG65/BI65*100</f>
        <v>6.4138547603205529</v>
      </c>
      <c r="BP65" s="77">
        <f>BH65/BI65*100</f>
        <v>3.5112775517128068</v>
      </c>
      <c r="BQ65" s="77" t="s">
        <v>105</v>
      </c>
      <c r="BR65" s="77"/>
      <c r="BS65" s="77"/>
      <c r="BT65" s="77"/>
      <c r="BU65" s="77"/>
      <c r="BW65" s="77"/>
      <c r="BY65" s="79"/>
    </row>
    <row r="66" spans="1:77">
      <c r="A66" s="75" t="s">
        <v>470</v>
      </c>
      <c r="B66" s="75">
        <v>58</v>
      </c>
      <c r="C66" s="75" t="s">
        <v>394</v>
      </c>
      <c r="D66" s="76">
        <v>45.55</v>
      </c>
      <c r="E66" s="76">
        <v>7.32</v>
      </c>
      <c r="F66" s="76">
        <v>0.93469999999999998</v>
      </c>
      <c r="G66" s="76">
        <v>7.0900000000000005E-2</v>
      </c>
      <c r="H66" s="76">
        <v>0.4864</v>
      </c>
      <c r="I66" s="76">
        <v>40.18</v>
      </c>
      <c r="J66" s="76">
        <v>0.19900000000000001</v>
      </c>
      <c r="K66" s="76">
        <v>0.2117</v>
      </c>
      <c r="L66" s="76">
        <v>0</v>
      </c>
      <c r="M66" s="76">
        <v>0</v>
      </c>
      <c r="N66" s="76">
        <v>0</v>
      </c>
      <c r="O66" s="75">
        <f>SUM(D66:N66)</f>
        <v>94.952699999999993</v>
      </c>
      <c r="P66" s="75">
        <v>11</v>
      </c>
      <c r="Q66" s="77">
        <f>D66/'[2]at-wt-ox'!A$2*phengite_paragonite_chlorite!D$1</f>
        <v>1.5162030680227614</v>
      </c>
      <c r="R66" s="77">
        <f>E66/'[2]at-wt-ox'!B$2*phengite_paragonite_chlorite!E$1</f>
        <v>0.11810463360618946</v>
      </c>
      <c r="S66" s="77">
        <f>F66/'[2]at-wt-ox'!C$2*phengite_paragonite_chlorite!F$1</f>
        <v>9.9229266635525917E-3</v>
      </c>
      <c r="T66" s="77">
        <f>G66/'[2]at-wt-ox'!D$2*phengite_paragonite_chlorite!G$1</f>
        <v>1.775478364957216E-3</v>
      </c>
      <c r="U66" s="77">
        <f>H66/'[2]at-wt-ox'!E$2*phengite_paragonite_chlorite!H$1</f>
        <v>6.7701866812166301E-3</v>
      </c>
      <c r="V66" s="77">
        <f>I66/'[2]at-wt-ox'!F$2*phengite_paragonite_chlorite!I$1</f>
        <v>1.182214410972017</v>
      </c>
      <c r="W66" s="77">
        <f>J66/'[2]at-wt-ox'!G$2*phengite_paragonite_chlorite!J$1</f>
        <v>4.9374261867190681E-3</v>
      </c>
      <c r="X66" s="77">
        <f>K66/'[2]at-wt-ox'!H$2*phengite_paragonite_chlorite!K$1</f>
        <v>3.77513936095468E-3</v>
      </c>
      <c r="Y66" s="77">
        <f>L66/'[2]at-wt-ox'!I$2*phengite_paragonite_chlorite!L$1</f>
        <v>0</v>
      </c>
      <c r="Z66" s="77">
        <f>M66/'[2]at-wt-ox'!J$2*phengite_paragonite_chlorite!M$1</f>
        <v>0</v>
      </c>
      <c r="AA66" s="77">
        <f>N66/'[2]at-wt-ox'!K$2*phengite_paragonite_chlorite!N$1</f>
        <v>0</v>
      </c>
      <c r="AB66" s="77">
        <f>SUM(Q66:AA66)</f>
        <v>2.8437032698583686</v>
      </c>
      <c r="AC66" s="77">
        <f>P66/AB66</f>
        <v>3.8681954325522359</v>
      </c>
      <c r="AD66" s="77">
        <f>Q66*$AC66*AD$1</f>
        <v>2.9324848912736661</v>
      </c>
      <c r="AE66" s="77">
        <f>R66*$AC66*AE$1</f>
        <v>0.91370360855743471</v>
      </c>
      <c r="AF66" s="77">
        <f>S66*$AC66*AF$1</f>
        <v>7.6767639195009868E-2</v>
      </c>
      <c r="AG66" s="77">
        <f>T66*$AC66*AG$1</f>
        <v>3.4339486509614072E-3</v>
      </c>
      <c r="AH66" s="77">
        <f>U66*$AC66*AH$1</f>
        <v>2.618840519780815E-2</v>
      </c>
      <c r="AI66" s="77">
        <f>V66*$AC66*AI$1</f>
        <v>3.0486909232129253</v>
      </c>
      <c r="AJ66" s="77">
        <f>W66*$AC66*AJ$1</f>
        <v>1.9098929424030502E-2</v>
      </c>
      <c r="AK66" s="77">
        <f>X66*$AC66*AK$1</f>
        <v>1.460297683329306E-2</v>
      </c>
      <c r="AL66" s="77">
        <f>Y66*$AC66*AL$1</f>
        <v>0</v>
      </c>
      <c r="AM66" s="77">
        <f>Z66*$AC66*AM$1</f>
        <v>0</v>
      </c>
      <c r="AN66" s="77">
        <f>AA66*$AC66*AN$1</f>
        <v>0</v>
      </c>
      <c r="AO66" s="77">
        <f>SUM(AD66:AN66)</f>
        <v>7.0349713223451298</v>
      </c>
      <c r="AP66" s="77"/>
      <c r="AQ66" s="77"/>
      <c r="AR66" s="77">
        <f>AD66</f>
        <v>2.9324848912736661</v>
      </c>
      <c r="AS66" s="77">
        <f>IF(4-AR66&gt;AI66,AI66,4-AR66)</f>
        <v>1.0675151087263339</v>
      </c>
      <c r="AT66" s="77">
        <f>SUM(AR66:AS66)</f>
        <v>4</v>
      </c>
      <c r="AU66" s="77">
        <f>AI66-AS66</f>
        <v>1.9811758144865914</v>
      </c>
      <c r="AV66" s="77">
        <f>AJ66</f>
        <v>1.9098929424030502E-2</v>
      </c>
      <c r="AW66" s="77">
        <f>AH66</f>
        <v>2.618840519780815E-2</v>
      </c>
      <c r="AX66" s="77">
        <f>AM66</f>
        <v>0</v>
      </c>
      <c r="AY66" s="77">
        <f>AG66</f>
        <v>3.4339486509614072E-3</v>
      </c>
      <c r="AZ66" s="77">
        <f>SUM(AU66:AY66)</f>
        <v>2.0298970977593918</v>
      </c>
      <c r="BA66" s="77">
        <f>AF66</f>
        <v>7.6767639195009868E-2</v>
      </c>
      <c r="BB66" s="77">
        <f>AE66</f>
        <v>0.91370360855743471</v>
      </c>
      <c r="BC66" s="77">
        <f>AK66</f>
        <v>1.460297683329306E-2</v>
      </c>
      <c r="BD66" s="77">
        <f>SUM(BA66:BC66)</f>
        <v>1.0050742245857376</v>
      </c>
      <c r="BE66" s="77">
        <v>7.3411063808124316E-2</v>
      </c>
      <c r="BF66" s="77">
        <f>BB66/(BB66+BA66+AV66+AW66)*100</f>
        <v>88.215885835378714</v>
      </c>
      <c r="BG66" s="77">
        <f>BE66/(BA66+BB66+AW66+AV66)*100</f>
        <v>7.0876616479337446</v>
      </c>
      <c r="BH66" s="77">
        <f>((AV66+AW66)/(AW66+AV66+BA66+BB66))*100</f>
        <v>4.3723832360650965</v>
      </c>
      <c r="BI66" s="77">
        <f>SUM(BF66:BH66)</f>
        <v>99.675930719377547</v>
      </c>
      <c r="BJ66" s="77">
        <f>BF66/BI66*100</f>
        <v>88.502695885265567</v>
      </c>
      <c r="BK66" s="77">
        <f>BG66/BI66*100</f>
        <v>7.1107052593147895</v>
      </c>
      <c r="BL66" s="77">
        <f>BH66/BI66*100</f>
        <v>4.3865988554196473</v>
      </c>
      <c r="BM66" s="77">
        <f>SUM(BJ66:BL66)</f>
        <v>100</v>
      </c>
      <c r="BN66" s="77">
        <f>BF66/BI66*100</f>
        <v>88.502695885265567</v>
      </c>
      <c r="BO66" s="77">
        <f>BG66/BI66*100</f>
        <v>7.1107052593147895</v>
      </c>
      <c r="BP66" s="77">
        <f>BH66/BI66*100</f>
        <v>4.3865988554196473</v>
      </c>
      <c r="BQ66" s="77"/>
      <c r="BR66" s="77"/>
      <c r="BS66" s="77"/>
      <c r="BT66" s="77"/>
      <c r="BU66" s="77"/>
      <c r="BW66" s="77"/>
      <c r="BY66" s="79"/>
    </row>
    <row r="67" spans="1:77">
      <c r="A67" s="75" t="s">
        <v>470</v>
      </c>
      <c r="B67" s="75">
        <v>59</v>
      </c>
      <c r="C67" s="75" t="s">
        <v>393</v>
      </c>
      <c r="D67" s="76">
        <v>46.06</v>
      </c>
      <c r="E67" s="76">
        <v>7.56</v>
      </c>
      <c r="F67" s="76">
        <v>0.79220000000000002</v>
      </c>
      <c r="G67" s="76">
        <v>8.2900000000000001E-2</v>
      </c>
      <c r="H67" s="76">
        <v>0.47699999999999998</v>
      </c>
      <c r="I67" s="76">
        <v>39.520000000000003</v>
      </c>
      <c r="J67" s="76">
        <v>0.26340000000000002</v>
      </c>
      <c r="K67" s="76">
        <v>0.26200000000000001</v>
      </c>
      <c r="L67" s="76">
        <v>0</v>
      </c>
      <c r="M67" s="76">
        <v>0</v>
      </c>
      <c r="N67" s="76">
        <v>0</v>
      </c>
      <c r="O67" s="75">
        <f>SUM(D67:N67)</f>
        <v>95.017500000000013</v>
      </c>
      <c r="P67" s="75">
        <v>11</v>
      </c>
      <c r="Q67" s="77">
        <f>D67/'[2]at-wt-ox'!A$2*phengite_paragonite_chlorite!D$1</f>
        <v>1.5331792165341029</v>
      </c>
      <c r="R67" s="77">
        <f>E67/'[2]at-wt-ox'!B$2*phengite_paragonite_chlorite!E$1</f>
        <v>0.12197691667524484</v>
      </c>
      <c r="S67" s="77">
        <f>F67/'[2]at-wt-ox'!C$2*phengite_paragonite_chlorite!F$1</f>
        <v>8.410123572126206E-3</v>
      </c>
      <c r="T67" s="77">
        <f>G67/'[2]at-wt-ox'!D$2*phengite_paragonite_chlorite!G$1</f>
        <v>2.0759824605776191E-3</v>
      </c>
      <c r="U67" s="77">
        <f>H67/'[2]at-wt-ox'!E$2*phengite_paragonite_chlorite!H$1</f>
        <v>6.6393483695319335E-3</v>
      </c>
      <c r="V67" s="77">
        <f>I67/'[2]at-wt-ox'!F$2*phengite_paragonite_chlorite!I$1</f>
        <v>1.1627952593731736</v>
      </c>
      <c r="W67" s="77">
        <f>J67/'[2]at-wt-ox'!G$2*phengite_paragonite_chlorite!J$1</f>
        <v>6.5352666210140836E-3</v>
      </c>
      <c r="X67" s="77">
        <f>K67/'[2]at-wt-ox'!H$2*phengite_paragonite_chlorite!K$1</f>
        <v>4.6721138997171761E-3</v>
      </c>
      <c r="Y67" s="77">
        <f>L67/'[2]at-wt-ox'!I$2*phengite_paragonite_chlorite!L$1</f>
        <v>0</v>
      </c>
      <c r="Z67" s="77">
        <f>M67/'[2]at-wt-ox'!J$2*phengite_paragonite_chlorite!M$1</f>
        <v>0</v>
      </c>
      <c r="AA67" s="77">
        <f>N67/'[2]at-wt-ox'!K$2*phengite_paragonite_chlorite!N$1</f>
        <v>0</v>
      </c>
      <c r="AB67" s="77">
        <f>SUM(Q67:AA67)</f>
        <v>2.846284227505488</v>
      </c>
      <c r="AC67" s="77">
        <f>P67/AB67</f>
        <v>3.8646878248137959</v>
      </c>
      <c r="AD67" s="77">
        <f>Q67*$AC67*AD$1</f>
        <v>2.9626295256984512</v>
      </c>
      <c r="AE67" s="77">
        <f>R67*$AC67*AE$1</f>
        <v>0.94280540956629122</v>
      </c>
      <c r="AF67" s="77">
        <f>S67*$AC67*AF$1</f>
        <v>6.5005004348751311E-2</v>
      </c>
      <c r="AG67" s="77">
        <f>T67*$AC67*AG$1</f>
        <v>4.0115120699606554E-3</v>
      </c>
      <c r="AH67" s="77">
        <f>U67*$AC67*AH$1</f>
        <v>2.5659008808427392E-2</v>
      </c>
      <c r="AI67" s="77">
        <f>V67*$AC67*AI$1</f>
        <v>2.9958937877671361</v>
      </c>
      <c r="AJ67" s="77">
        <f>W67*$AC67*AJ$1</f>
        <v>2.5256765342145125E-2</v>
      </c>
      <c r="AK67" s="77">
        <f>X67*$AC67*AK$1</f>
        <v>1.8056261704380273E-2</v>
      </c>
      <c r="AL67" s="77">
        <f>Y67*$AC67*AL$1</f>
        <v>0</v>
      </c>
      <c r="AM67" s="77">
        <f>Z67*$AC67*AM$1</f>
        <v>0</v>
      </c>
      <c r="AN67" s="77">
        <f>AA67*$AC67*AN$1</f>
        <v>0</v>
      </c>
      <c r="AO67" s="77">
        <f>SUM(AD67:AN67)</f>
        <v>7.0393172753055433</v>
      </c>
      <c r="AP67" s="77"/>
      <c r="AQ67" s="77"/>
      <c r="AR67" s="77">
        <f>AD67</f>
        <v>2.9626295256984512</v>
      </c>
      <c r="AS67" s="77">
        <f>IF(4-AR67&gt;AI67,AI67,4-AR67)</f>
        <v>1.0373704743015488</v>
      </c>
      <c r="AT67" s="77">
        <f>SUM(AR67:AS67)</f>
        <v>4</v>
      </c>
      <c r="AU67" s="77">
        <f>AI67-AS67</f>
        <v>1.9585233134655873</v>
      </c>
      <c r="AV67" s="77">
        <f>AJ67</f>
        <v>2.5256765342145125E-2</v>
      </c>
      <c r="AW67" s="77">
        <f>AH67</f>
        <v>2.5659008808427392E-2</v>
      </c>
      <c r="AX67" s="77">
        <f>AM67</f>
        <v>0</v>
      </c>
      <c r="AY67" s="77">
        <f>AG67</f>
        <v>4.0115120699606554E-3</v>
      </c>
      <c r="AZ67" s="77">
        <f>SUM(AU67:AY67)</f>
        <v>2.0134505996861205</v>
      </c>
      <c r="BA67" s="77">
        <f>AF67</f>
        <v>6.5005004348751311E-2</v>
      </c>
      <c r="BB67" s="77">
        <f>AE67</f>
        <v>0.94280540956629122</v>
      </c>
      <c r="BC67" s="77">
        <f>AK67</f>
        <v>1.8056261704380273E-2</v>
      </c>
      <c r="BD67" s="77">
        <f>SUM(BA67:BC67)</f>
        <v>1.0258666756194228</v>
      </c>
      <c r="BE67" s="77">
        <v>6.1878813500364664E-2</v>
      </c>
      <c r="BF67" s="77">
        <f>BB67/(BB67+BA67+AV67+AW67)*100</f>
        <v>89.050919887877598</v>
      </c>
      <c r="BG67" s="77">
        <f>BE67/(BA67+BB67+AW67+AV67)*100</f>
        <v>5.8446474827851986</v>
      </c>
      <c r="BH67" s="77">
        <f>((AV67+AW67)/(AW67+AV67+BA67+BB67))*100</f>
        <v>4.8091541254495711</v>
      </c>
      <c r="BI67" s="77">
        <f>SUM(BF67:BH67)</f>
        <v>99.70472149611237</v>
      </c>
      <c r="BJ67" s="77">
        <f>BF67/BI67*100</f>
        <v>89.314646840821695</v>
      </c>
      <c r="BK67" s="77">
        <f>BG67/BI67*100</f>
        <v>5.8619565804745664</v>
      </c>
      <c r="BL67" s="77">
        <f>BH67/BI67*100</f>
        <v>4.8233965787037345</v>
      </c>
      <c r="BM67" s="77">
        <f>SUM(BJ67:BL67)</f>
        <v>100</v>
      </c>
      <c r="BN67" s="77">
        <f>BF67/BI67*100</f>
        <v>89.314646840821695</v>
      </c>
      <c r="BO67" s="77">
        <f>BG67/BI67*100</f>
        <v>5.8619565804745664</v>
      </c>
      <c r="BP67" s="77">
        <f>BH67/BI67*100</f>
        <v>4.8233965787037345</v>
      </c>
      <c r="BQ67" s="77"/>
      <c r="BR67" s="77"/>
      <c r="BS67" s="77"/>
      <c r="BT67" s="77"/>
      <c r="BU67" s="77"/>
      <c r="BW67" s="77"/>
      <c r="BY67" s="79"/>
    </row>
    <row r="68" spans="1:77">
      <c r="A68" s="75" t="s">
        <v>470</v>
      </c>
      <c r="B68" s="75">
        <v>60</v>
      </c>
      <c r="C68" s="75" t="s">
        <v>392</v>
      </c>
      <c r="D68" s="76">
        <v>46.25</v>
      </c>
      <c r="E68" s="76">
        <v>7.49</v>
      </c>
      <c r="F68" s="76">
        <v>0.52859999999999996</v>
      </c>
      <c r="G68" s="76">
        <v>7.2300000000000003E-2</v>
      </c>
      <c r="H68" s="76">
        <v>0.34420000000000001</v>
      </c>
      <c r="I68" s="76">
        <v>39.72</v>
      </c>
      <c r="J68" s="76">
        <v>0.216</v>
      </c>
      <c r="K68" s="76">
        <v>0.2258</v>
      </c>
      <c r="L68" s="76">
        <v>0</v>
      </c>
      <c r="M68" s="76">
        <v>0</v>
      </c>
      <c r="N68" s="76">
        <v>0</v>
      </c>
      <c r="O68" s="75">
        <f>SUM(D68:N68)</f>
        <v>94.846900000000005</v>
      </c>
      <c r="P68" s="75">
        <v>11</v>
      </c>
      <c r="Q68" s="77">
        <f>D68/'[2]at-wt-ox'!A$2*phengite_paragonite_chlorite!D$1</f>
        <v>1.5395036640187203</v>
      </c>
      <c r="R68" s="77">
        <f>E68/'[2]at-wt-ox'!B$2*phengite_paragonite_chlorite!E$1</f>
        <v>0.1208475007801037</v>
      </c>
      <c r="S68" s="77">
        <f>F68/'[2]at-wt-ox'!C$2*phengite_paragonite_chlorite!F$1</f>
        <v>5.6117032570385155E-3</v>
      </c>
      <c r="T68" s="77">
        <f>G68/'[2]at-wt-ox'!D$2*phengite_paragonite_chlorite!G$1</f>
        <v>1.8105371761129297E-3</v>
      </c>
      <c r="U68" s="77">
        <f>H68/'[2]at-wt-ox'!E$2*phengite_paragonite_chlorite!H$1</f>
        <v>4.7909092427523932E-3</v>
      </c>
      <c r="V68" s="77">
        <f>I68/'[2]at-wt-ox'!F$2*phengite_paragonite_chlorite!I$1</f>
        <v>1.1686798507667624</v>
      </c>
      <c r="W68" s="77">
        <f>J68/'[2]at-wt-ox'!G$2*phengite_paragonite_chlorite!J$1</f>
        <v>5.3592163634739627E-3</v>
      </c>
      <c r="X68" s="77">
        <f>K68/'[2]at-wt-ox'!H$2*phengite_paragonite_chlorite!K$1</f>
        <v>4.0265775517409862E-3</v>
      </c>
      <c r="Y68" s="77">
        <f>L68/'[2]at-wt-ox'!I$2*phengite_paragonite_chlorite!L$1</f>
        <v>0</v>
      </c>
      <c r="Z68" s="77">
        <f>M68/'[2]at-wt-ox'!J$2*phengite_paragonite_chlorite!M$1</f>
        <v>0</v>
      </c>
      <c r="AA68" s="77">
        <f>N68/'[2]at-wt-ox'!K$2*phengite_paragonite_chlorite!N$1</f>
        <v>0</v>
      </c>
      <c r="AB68" s="77">
        <f>SUM(Q68:AA68)</f>
        <v>2.8506299591567057</v>
      </c>
      <c r="AC68" s="77">
        <f>P68/AB68</f>
        <v>3.858796181056801</v>
      </c>
      <c r="AD68" s="77">
        <f>Q68*$AC68*AD$1</f>
        <v>2.9703154297191952</v>
      </c>
      <c r="AE68" s="77">
        <f>R68*$AC68*AE$1</f>
        <v>0.93265174900104586</v>
      </c>
      <c r="AF68" s="77">
        <f>S68*$AC68*AF$1</f>
        <v>4.3308838194968467E-2</v>
      </c>
      <c r="AG68" s="77">
        <f>T68*$AC68*AG$1</f>
        <v>3.4932469704229687E-3</v>
      </c>
      <c r="AH68" s="77">
        <f>U68*$AC68*AH$1</f>
        <v>1.8487142289722664E-2</v>
      </c>
      <c r="AI68" s="77">
        <f>V68*$AC68*AI$1</f>
        <v>3.0064648966778766</v>
      </c>
      <c r="AJ68" s="77">
        <f>W68*$AC68*AJ$1</f>
        <v>2.0680123636830444E-2</v>
      </c>
      <c r="AK68" s="77">
        <f>X68*$AC68*AK$1</f>
        <v>1.553774207938716E-2</v>
      </c>
      <c r="AL68" s="77">
        <f>Y68*$AC68*AL$1</f>
        <v>0</v>
      </c>
      <c r="AM68" s="77">
        <f>Z68*$AC68*AM$1</f>
        <v>0</v>
      </c>
      <c r="AN68" s="77">
        <f>AA68*$AC68*AN$1</f>
        <v>0</v>
      </c>
      <c r="AO68" s="77">
        <f>SUM(AD68:AN68)</f>
        <v>7.0109391685694495</v>
      </c>
      <c r="AP68" s="77"/>
      <c r="AQ68" s="77"/>
      <c r="AR68" s="77">
        <f>AD68</f>
        <v>2.9703154297191952</v>
      </c>
      <c r="AS68" s="77">
        <f>IF(4-AR68&gt;AI68,AI68,4-AR68)</f>
        <v>1.0296845702808048</v>
      </c>
      <c r="AT68" s="77">
        <f>SUM(AR68:AS68)</f>
        <v>4</v>
      </c>
      <c r="AU68" s="77">
        <f>AI68-AS68</f>
        <v>1.9767803263970718</v>
      </c>
      <c r="AV68" s="77">
        <f>AJ68</f>
        <v>2.0680123636830444E-2</v>
      </c>
      <c r="AW68" s="77">
        <f>AH68</f>
        <v>1.8487142289722664E-2</v>
      </c>
      <c r="AX68" s="77">
        <f>AM68</f>
        <v>0</v>
      </c>
      <c r="AY68" s="77">
        <f>AG68</f>
        <v>3.4932469704229687E-3</v>
      </c>
      <c r="AZ68" s="77">
        <f>SUM(AU68:AY68)</f>
        <v>2.0194408392940479</v>
      </c>
      <c r="BA68" s="77">
        <f>AF68</f>
        <v>4.3308838194968467E-2</v>
      </c>
      <c r="BB68" s="77">
        <f>AE68</f>
        <v>0.93265174900104586</v>
      </c>
      <c r="BC68" s="77">
        <f>AK68</f>
        <v>1.553774207938716E-2</v>
      </c>
      <c r="BD68" s="77">
        <f>SUM(BA68:BC68)</f>
        <v>0.99149832927540149</v>
      </c>
      <c r="BE68" s="77">
        <v>4.1637828206094109E-2</v>
      </c>
      <c r="BF68" s="77">
        <f>BB68/(BB68+BA68+AV68+AW68)*100</f>
        <v>91.875298873159451</v>
      </c>
      <c r="BG68" s="77">
        <f>BE68/(BA68+BB68+AW68+AV68)*100</f>
        <v>4.1017324150859169</v>
      </c>
      <c r="BH68" s="77">
        <f>((AV68+AW68)/(AW68+AV68+BA68+BB68))*100</f>
        <v>3.8583579207361196</v>
      </c>
      <c r="BI68" s="77">
        <f>SUM(BF68:BH68)</f>
        <v>99.835389208981496</v>
      </c>
      <c r="BJ68" s="77">
        <f>BF68/BI68*100</f>
        <v>92.026784891718606</v>
      </c>
      <c r="BK68" s="77">
        <f>BG68/BI68*100</f>
        <v>4.10849544193184</v>
      </c>
      <c r="BL68" s="77">
        <f>BH68/BI68*100</f>
        <v>3.8647196663495453</v>
      </c>
      <c r="BM68" s="77">
        <f>SUM(BJ68:BL68)</f>
        <v>99.999999999999986</v>
      </c>
      <c r="BN68" s="77">
        <f>BF68/BI68*100</f>
        <v>92.026784891718606</v>
      </c>
      <c r="BO68" s="77">
        <f>BG68/BI68*100</f>
        <v>4.10849544193184</v>
      </c>
      <c r="BP68" s="77">
        <f>BH68/BI68*100</f>
        <v>3.8647196663495453</v>
      </c>
      <c r="BQ68" s="77"/>
      <c r="BR68" s="77"/>
      <c r="BS68" s="77"/>
      <c r="BT68" s="77"/>
      <c r="BU68" s="77"/>
      <c r="BW68" s="77"/>
      <c r="BY68" s="79"/>
    </row>
    <row r="69" spans="1:77">
      <c r="A69" s="75" t="s">
        <v>470</v>
      </c>
      <c r="B69" s="75">
        <v>61</v>
      </c>
      <c r="C69" s="75" t="s">
        <v>391</v>
      </c>
      <c r="D69" s="76">
        <v>46.06</v>
      </c>
      <c r="E69" s="76">
        <v>7.34</v>
      </c>
      <c r="F69" s="76">
        <v>0.85140000000000005</v>
      </c>
      <c r="G69" s="76">
        <v>9.1200000000000003E-2</v>
      </c>
      <c r="H69" s="76">
        <v>0.43840000000000001</v>
      </c>
      <c r="I69" s="76">
        <v>39.979999999999997</v>
      </c>
      <c r="J69" s="76">
        <v>0.24279999999999999</v>
      </c>
      <c r="K69" s="76">
        <v>0.2069</v>
      </c>
      <c r="L69" s="76">
        <v>0</v>
      </c>
      <c r="M69" s="76">
        <v>0</v>
      </c>
      <c r="N69" s="76">
        <v>0</v>
      </c>
      <c r="O69" s="75">
        <f>SUM(D69:N69)</f>
        <v>95.210700000000003</v>
      </c>
      <c r="P69" s="75">
        <v>11</v>
      </c>
      <c r="Q69" s="77">
        <f>D69/'[2]at-wt-ox'!A$2*phengite_paragonite_chlorite!D$1</f>
        <v>1.5331792165341029</v>
      </c>
      <c r="R69" s="77">
        <f>E69/'[2]at-wt-ox'!B$2*phengite_paragonite_chlorite!E$1</f>
        <v>0.11842732386194407</v>
      </c>
      <c r="S69" s="77">
        <f>F69/'[2]at-wt-ox'!C$2*phengite_paragonite_chlorite!F$1</f>
        <v>9.038600365195975E-3</v>
      </c>
      <c r="T69" s="77">
        <f>G69/'[2]at-wt-ox'!D$2*phengite_paragonite_chlorite!G$1</f>
        <v>2.2838311267150647E-3</v>
      </c>
      <c r="U69" s="77">
        <f>H69/'[2]at-wt-ox'!E$2*phengite_paragonite_chlorite!H$1</f>
        <v>6.1020761534649887E-3</v>
      </c>
      <c r="V69" s="77">
        <f>I69/'[2]at-wt-ox'!F$2*phengite_paragonite_chlorite!I$1</f>
        <v>1.1763298195784277</v>
      </c>
      <c r="W69" s="77">
        <f>J69/'[2]at-wt-ox'!G$2*phengite_paragonite_chlorite!J$1</f>
        <v>6.0241561715346208E-3</v>
      </c>
      <c r="X69" s="77">
        <f>K69/'[2]at-wt-ox'!H$2*phengite_paragonite_chlorite!K$1</f>
        <v>3.6895433811125334E-3</v>
      </c>
      <c r="Y69" s="77">
        <f>L69/'[2]at-wt-ox'!I$2*phengite_paragonite_chlorite!L$1</f>
        <v>0</v>
      </c>
      <c r="Z69" s="77">
        <f>M69/'[2]at-wt-ox'!J$2*phengite_paragonite_chlorite!M$1</f>
        <v>0</v>
      </c>
      <c r="AA69" s="77">
        <f>N69/'[2]at-wt-ox'!K$2*phengite_paragonite_chlorite!N$1</f>
        <v>0</v>
      </c>
      <c r="AB69" s="77">
        <f>SUM(Q69:AA69)</f>
        <v>2.8550745671724975</v>
      </c>
      <c r="AC69" s="77">
        <f>P69/AB69</f>
        <v>3.8527890397250713</v>
      </c>
      <c r="AD69" s="77">
        <f>Q69*$AC69*AD$1</f>
        <v>2.953508040698432</v>
      </c>
      <c r="AE69" s="77">
        <f>R69*$AC69*AE$1</f>
        <v>0.91255099075853907</v>
      </c>
      <c r="AF69" s="77">
        <f>S69*$AC69*AF$1</f>
        <v>6.9647640842964154E-2</v>
      </c>
      <c r="AG69" s="77">
        <f>T69*$AC69*AG$1</f>
        <v>4.3995597667953806E-3</v>
      </c>
      <c r="AH69" s="77">
        <f>U69*$AC69*AH$1</f>
        <v>2.3510012123637632E-2</v>
      </c>
      <c r="AI69" s="77">
        <f>V69*$AC69*AI$1</f>
        <v>3.0214337573156911</v>
      </c>
      <c r="AJ69" s="77">
        <f>W69*$AC69*AJ$1</f>
        <v>2.3209802871280733E-2</v>
      </c>
      <c r="AK69" s="77">
        <f>X69*$AC69*AK$1</f>
        <v>1.421503230034055E-2</v>
      </c>
      <c r="AL69" s="77">
        <f>Y69*$AC69*AL$1</f>
        <v>0</v>
      </c>
      <c r="AM69" s="77">
        <f>Z69*$AC69*AM$1</f>
        <v>0</v>
      </c>
      <c r="AN69" s="77">
        <f>AA69*$AC69*AN$1</f>
        <v>0</v>
      </c>
      <c r="AO69" s="77">
        <f>SUM(AD69:AN69)</f>
        <v>7.0224748366776808</v>
      </c>
      <c r="AP69" s="77"/>
      <c r="AQ69" s="77"/>
      <c r="AR69" s="77">
        <f>AD69</f>
        <v>2.953508040698432</v>
      </c>
      <c r="AS69" s="77">
        <f>IF(4-AR69&gt;AI69,AI69,4-AR69)</f>
        <v>1.046491959301568</v>
      </c>
      <c r="AT69" s="77">
        <f>SUM(AR69:AS69)</f>
        <v>4</v>
      </c>
      <c r="AU69" s="77">
        <f>AI69-AS69</f>
        <v>1.9749417980141231</v>
      </c>
      <c r="AV69" s="77">
        <f>AJ69</f>
        <v>2.3209802871280733E-2</v>
      </c>
      <c r="AW69" s="77">
        <f>AH69</f>
        <v>2.3510012123637632E-2</v>
      </c>
      <c r="AX69" s="77">
        <f>AM69</f>
        <v>0</v>
      </c>
      <c r="AY69" s="77">
        <f>AG69</f>
        <v>4.3995597667953806E-3</v>
      </c>
      <c r="AZ69" s="77">
        <f>SUM(AU69:AY69)</f>
        <v>2.0260611727758371</v>
      </c>
      <c r="BA69" s="77">
        <f>AF69</f>
        <v>6.9647640842964154E-2</v>
      </c>
      <c r="BB69" s="77">
        <f>AE69</f>
        <v>0.91255099075853907</v>
      </c>
      <c r="BC69" s="77">
        <f>AK69</f>
        <v>1.421503230034055E-2</v>
      </c>
      <c r="BD69" s="77">
        <f>SUM(BA69:BC69)</f>
        <v>0.99641366390184383</v>
      </c>
      <c r="BE69" s="77">
        <v>6.6485169700786148E-2</v>
      </c>
      <c r="BF69" s="77">
        <f>BB69/(BB69+BA69+AV69+AW69)*100</f>
        <v>88.690312995863124</v>
      </c>
      <c r="BG69" s="77">
        <f>BE69/(BA69+BB69+AW69+AV69)*100</f>
        <v>6.4616559184757225</v>
      </c>
      <c r="BH69" s="77">
        <f>((AV69+AW69)/(AW69+AV69+BA69+BB69))*100</f>
        <v>4.5406723097893433</v>
      </c>
      <c r="BI69" s="77">
        <f>SUM(BF69:BH69)</f>
        <v>99.692641224128195</v>
      </c>
      <c r="BJ69" s="77">
        <f>BF69/BI69*100</f>
        <v>88.963750891573099</v>
      </c>
      <c r="BK69" s="77">
        <f>BG69/BI69*100</f>
        <v>6.4815776160937295</v>
      </c>
      <c r="BL69" s="77">
        <f>BH69/BI69*100</f>
        <v>4.5546714923331608</v>
      </c>
      <c r="BM69" s="77">
        <f>SUM(BJ69:BL69)</f>
        <v>99.999999999999986</v>
      </c>
      <c r="BN69" s="77">
        <f>BF69/BI69*100</f>
        <v>88.963750891573099</v>
      </c>
      <c r="BO69" s="77">
        <f>BG69/BI69*100</f>
        <v>6.4815776160937295</v>
      </c>
      <c r="BP69" s="77">
        <f>BH69/BI69*100</f>
        <v>4.5546714923331608</v>
      </c>
      <c r="BQ69" s="77" t="s">
        <v>105</v>
      </c>
      <c r="BR69" s="77"/>
      <c r="BS69" s="77"/>
      <c r="BT69" s="77"/>
      <c r="BU69" s="77"/>
      <c r="BW69" s="77"/>
      <c r="BY69" s="79"/>
    </row>
    <row r="70" spans="1:77"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Y70" s="79"/>
    </row>
    <row r="71" spans="1:77">
      <c r="B71" s="16"/>
      <c r="C71" s="16"/>
      <c r="D71" s="9" t="s">
        <v>0</v>
      </c>
      <c r="E71" s="9" t="s">
        <v>1</v>
      </c>
      <c r="F71" s="9" t="s">
        <v>2</v>
      </c>
      <c r="G71" s="9" t="s">
        <v>3</v>
      </c>
      <c r="H71" s="9" t="s">
        <v>4</v>
      </c>
      <c r="I71" s="9" t="s">
        <v>5</v>
      </c>
      <c r="J71" s="9" t="s">
        <v>6</v>
      </c>
      <c r="K71" s="9" t="s">
        <v>7</v>
      </c>
      <c r="L71" s="9" t="s">
        <v>8</v>
      </c>
      <c r="M71" s="9" t="s">
        <v>9</v>
      </c>
      <c r="N71" s="9" t="s">
        <v>10</v>
      </c>
      <c r="O71" s="9" t="s">
        <v>145</v>
      </c>
      <c r="P71" s="9" t="s">
        <v>146</v>
      </c>
      <c r="Q71" s="9" t="s">
        <v>141</v>
      </c>
      <c r="R71" s="9" t="s">
        <v>140</v>
      </c>
      <c r="S71" s="9" t="s">
        <v>139</v>
      </c>
      <c r="T71" s="9" t="s">
        <v>138</v>
      </c>
      <c r="U71" s="9" t="s">
        <v>121</v>
      </c>
      <c r="V71" s="9" t="s">
        <v>137</v>
      </c>
      <c r="W71" s="9" t="s">
        <v>136</v>
      </c>
      <c r="X71" s="9" t="s">
        <v>135</v>
      </c>
      <c r="Y71" s="9" t="s">
        <v>134</v>
      </c>
      <c r="Z71" s="9" t="s">
        <v>133</v>
      </c>
      <c r="AA71" s="9" t="s">
        <v>132</v>
      </c>
      <c r="AB71" s="9" t="s">
        <v>145</v>
      </c>
      <c r="AC71" s="9" t="s">
        <v>144</v>
      </c>
      <c r="AD71" s="9" t="s">
        <v>141</v>
      </c>
      <c r="AE71" s="9" t="s">
        <v>140</v>
      </c>
      <c r="AF71" s="9" t="s">
        <v>139</v>
      </c>
      <c r="AG71" s="9" t="s">
        <v>138</v>
      </c>
      <c r="AH71" s="9" t="s">
        <v>121</v>
      </c>
      <c r="AI71" s="9" t="s">
        <v>137</v>
      </c>
      <c r="AJ71" s="9" t="s">
        <v>136</v>
      </c>
      <c r="AK71" s="9" t="s">
        <v>135</v>
      </c>
      <c r="AL71" s="9" t="s">
        <v>134</v>
      </c>
      <c r="AM71" s="9" t="s">
        <v>133</v>
      </c>
      <c r="AN71" s="9" t="s">
        <v>132</v>
      </c>
      <c r="AR71" s="9" t="s">
        <v>141</v>
      </c>
      <c r="AS71" s="9" t="s">
        <v>137</v>
      </c>
      <c r="AT71" s="9" t="s">
        <v>471</v>
      </c>
      <c r="AU71" s="9" t="s">
        <v>137</v>
      </c>
      <c r="AV71" s="9" t="s">
        <v>140</v>
      </c>
      <c r="AW71" s="9" t="s">
        <v>139</v>
      </c>
      <c r="AX71" s="9" t="s">
        <v>138</v>
      </c>
      <c r="AY71" s="9" t="s">
        <v>121</v>
      </c>
      <c r="AZ71" s="9" t="s">
        <v>136</v>
      </c>
      <c r="BA71" s="9" t="s">
        <v>135</v>
      </c>
      <c r="BB71" s="9" t="s">
        <v>134</v>
      </c>
      <c r="BC71" s="9" t="s">
        <v>133</v>
      </c>
      <c r="BD71" s="9" t="s">
        <v>132</v>
      </c>
      <c r="BE71" s="9" t="s">
        <v>472</v>
      </c>
      <c r="BF71" s="9" t="s">
        <v>473</v>
      </c>
      <c r="BG71" s="9" t="s">
        <v>474</v>
      </c>
      <c r="BH71" s="9" t="s">
        <v>475</v>
      </c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Y71" s="79"/>
    </row>
    <row r="72" spans="1:77">
      <c r="A72" s="75" t="s">
        <v>485</v>
      </c>
      <c r="B72" s="16">
        <v>32</v>
      </c>
      <c r="C72" s="16" t="s">
        <v>476</v>
      </c>
      <c r="D72" s="73">
        <v>26.13</v>
      </c>
      <c r="E72" s="73">
        <v>0</v>
      </c>
      <c r="F72" s="73">
        <v>0</v>
      </c>
      <c r="G72" s="73">
        <v>0</v>
      </c>
      <c r="H72" s="73">
        <v>19.25</v>
      </c>
      <c r="I72" s="73">
        <v>21.43</v>
      </c>
      <c r="J72" s="73">
        <v>19.88</v>
      </c>
      <c r="K72" s="73">
        <v>0</v>
      </c>
      <c r="L72" s="73">
        <v>0</v>
      </c>
      <c r="M72" s="73">
        <v>0.31359999999999999</v>
      </c>
      <c r="N72" s="73">
        <v>0</v>
      </c>
      <c r="O72" s="5">
        <v>87.003599999999992</v>
      </c>
      <c r="P72" s="85">
        <v>14</v>
      </c>
      <c r="Q72" s="3">
        <v>0.86977796196344137</v>
      </c>
      <c r="R72" s="3">
        <v>0</v>
      </c>
      <c r="S72" s="3">
        <v>0</v>
      </c>
      <c r="T72" s="3">
        <v>0</v>
      </c>
      <c r="U72" s="3">
        <v>0.26794015956706441</v>
      </c>
      <c r="V72" s="3">
        <v>0.63053396782305438</v>
      </c>
      <c r="W72" s="3">
        <v>0.49324639493454803</v>
      </c>
      <c r="X72" s="72">
        <v>0</v>
      </c>
      <c r="Y72" s="3">
        <v>0</v>
      </c>
      <c r="Z72" s="72">
        <v>4.4207991835054569E-3</v>
      </c>
      <c r="AA72" s="72">
        <v>0</v>
      </c>
      <c r="AB72" s="3">
        <v>2.2659192834716131</v>
      </c>
      <c r="AC72" s="3">
        <v>6.1785078145195937</v>
      </c>
      <c r="AD72" s="3">
        <v>2.6869649674440241</v>
      </c>
      <c r="AE72" s="3">
        <v>0</v>
      </c>
      <c r="AF72" s="3">
        <v>0</v>
      </c>
      <c r="AG72" s="3">
        <v>0</v>
      </c>
      <c r="AH72" s="3">
        <v>1.6554703697087343</v>
      </c>
      <c r="AI72" s="3">
        <v>2.5971726983431918</v>
      </c>
      <c r="AJ72" s="3">
        <v>3.0475267055867228</v>
      </c>
      <c r="AK72" s="72">
        <v>0</v>
      </c>
      <c r="AL72" s="3">
        <v>0</v>
      </c>
      <c r="AM72" s="3">
        <v>2.7313942301710307E-2</v>
      </c>
      <c r="AN72" s="3">
        <v>0</v>
      </c>
      <c r="AR72" s="3">
        <v>2.6869649674440241</v>
      </c>
      <c r="AS72" s="3">
        <v>1.3130350325559759</v>
      </c>
      <c r="AT72" s="3">
        <v>4</v>
      </c>
      <c r="AU72" s="3">
        <v>1.2841376657872159</v>
      </c>
      <c r="AV72" s="3">
        <v>0</v>
      </c>
      <c r="AW72" s="3">
        <v>0</v>
      </c>
      <c r="AX72" s="3">
        <v>0</v>
      </c>
      <c r="AY72" s="3">
        <v>1.6554703697087343</v>
      </c>
      <c r="AZ72" s="3">
        <v>3.0475267055867228</v>
      </c>
      <c r="BA72" s="72">
        <v>0</v>
      </c>
      <c r="BB72" s="3">
        <v>0</v>
      </c>
      <c r="BC72" s="3">
        <v>2.7313942301710307E-2</v>
      </c>
      <c r="BD72" s="3">
        <v>0</v>
      </c>
      <c r="BE72" s="5">
        <v>5.9871347410826727</v>
      </c>
      <c r="BF72" s="5">
        <v>0.54321767440919477</v>
      </c>
      <c r="BG72" s="5">
        <v>64.799672566142689</v>
      </c>
      <c r="BH72" s="5">
        <v>35.200327433857325</v>
      </c>
    </row>
    <row r="73" spans="1:77">
      <c r="A73" s="75" t="s">
        <v>485</v>
      </c>
      <c r="B73" s="16">
        <v>33</v>
      </c>
      <c r="C73" s="16" t="s">
        <v>477</v>
      </c>
      <c r="D73" s="73">
        <v>26.56</v>
      </c>
      <c r="E73" s="73">
        <v>0</v>
      </c>
      <c r="F73" s="73">
        <v>0</v>
      </c>
      <c r="G73" s="73">
        <v>0</v>
      </c>
      <c r="H73" s="73">
        <v>19.14</v>
      </c>
      <c r="I73" s="73">
        <v>21.33</v>
      </c>
      <c r="J73" s="73">
        <v>19.309999999999999</v>
      </c>
      <c r="K73" s="73">
        <v>4.4900000000000002E-2</v>
      </c>
      <c r="L73" s="73">
        <v>0</v>
      </c>
      <c r="M73" s="73">
        <v>0.31690000000000002</v>
      </c>
      <c r="N73" s="73">
        <v>0</v>
      </c>
      <c r="O73" s="5">
        <v>86.701800000000006</v>
      </c>
      <c r="P73" s="86">
        <v>14</v>
      </c>
      <c r="Q73" s="3">
        <v>0.88409118521810193</v>
      </c>
      <c r="R73" s="3">
        <v>0</v>
      </c>
      <c r="S73" s="3">
        <v>0</v>
      </c>
      <c r="T73" s="3">
        <v>0</v>
      </c>
      <c r="U73" s="3">
        <v>0.26640907294096688</v>
      </c>
      <c r="V73" s="3">
        <v>0.62759167212625977</v>
      </c>
      <c r="W73" s="3">
        <v>0.47910401841982508</v>
      </c>
      <c r="X73" s="72">
        <v>8.0067906144008099E-4</v>
      </c>
      <c r="Y73" s="3">
        <v>0</v>
      </c>
      <c r="Z73" s="72">
        <v>4.4673190728727026E-3</v>
      </c>
      <c r="AA73" s="72">
        <v>0</v>
      </c>
      <c r="AB73" s="3">
        <v>2.2624639468394663</v>
      </c>
      <c r="AC73" s="3">
        <v>6.1879439093635966</v>
      </c>
      <c r="AD73" s="3">
        <v>2.7353533324461985</v>
      </c>
      <c r="AE73" s="3">
        <v>0</v>
      </c>
      <c r="AF73" s="3">
        <v>0</v>
      </c>
      <c r="AG73" s="3">
        <v>0</v>
      </c>
      <c r="AH73" s="3">
        <v>1.6485244003042583</v>
      </c>
      <c r="AI73" s="3">
        <v>2.5890013767340028</v>
      </c>
      <c r="AJ73" s="3">
        <v>2.964668792732581</v>
      </c>
      <c r="AK73" s="72">
        <v>4.9545571215931098E-3</v>
      </c>
      <c r="AL73" s="3">
        <v>0</v>
      </c>
      <c r="AM73" s="3">
        <v>2.7643519848166469E-2</v>
      </c>
      <c r="AN73" s="3">
        <v>0</v>
      </c>
      <c r="AR73" s="3">
        <v>2.7353533324461985</v>
      </c>
      <c r="AS73" s="3">
        <v>1.2646466675538015</v>
      </c>
      <c r="AT73" s="3">
        <v>4</v>
      </c>
      <c r="AU73" s="3">
        <v>1.3243547091802013</v>
      </c>
      <c r="AV73" s="3">
        <v>0</v>
      </c>
      <c r="AW73" s="3">
        <v>0</v>
      </c>
      <c r="AX73" s="3">
        <v>0</v>
      </c>
      <c r="AY73" s="3">
        <v>1.6485244003042583</v>
      </c>
      <c r="AZ73" s="3">
        <v>2.964668792732581</v>
      </c>
      <c r="BA73" s="72">
        <v>4.9545571215931098E-3</v>
      </c>
      <c r="BB73" s="3">
        <v>0</v>
      </c>
      <c r="BC73" s="3">
        <v>2.7643519848166469E-2</v>
      </c>
      <c r="BD73" s="3">
        <v>0</v>
      </c>
      <c r="BE73" s="5">
        <v>5.9375479022170401</v>
      </c>
      <c r="BF73" s="5">
        <v>0.55605685341490974</v>
      </c>
      <c r="BG73" s="5">
        <v>64.26500405852191</v>
      </c>
      <c r="BH73" s="5">
        <v>35.734995941478097</v>
      </c>
    </row>
    <row r="74" spans="1:77">
      <c r="A74" s="75" t="s">
        <v>485</v>
      </c>
      <c r="B74" s="16">
        <v>55</v>
      </c>
      <c r="C74" s="16" t="s">
        <v>478</v>
      </c>
      <c r="D74" s="73">
        <v>25.75</v>
      </c>
      <c r="E74" s="73">
        <v>0</v>
      </c>
      <c r="F74" s="73">
        <v>0</v>
      </c>
      <c r="G74" s="73">
        <v>0</v>
      </c>
      <c r="H74" s="73">
        <v>22</v>
      </c>
      <c r="I74" s="73">
        <v>21.43</v>
      </c>
      <c r="J74" s="73">
        <v>17.510000000000002</v>
      </c>
      <c r="K74" s="73">
        <v>0</v>
      </c>
      <c r="L74" s="73">
        <v>0</v>
      </c>
      <c r="M74" s="73">
        <v>0.2482</v>
      </c>
      <c r="N74" s="73">
        <v>6.9400000000000003E-2</v>
      </c>
      <c r="O74" s="5">
        <v>87.007600000000011</v>
      </c>
      <c r="P74" s="85">
        <v>14</v>
      </c>
      <c r="Q74" s="3">
        <v>0.85712906699420643</v>
      </c>
      <c r="R74" s="3">
        <v>0</v>
      </c>
      <c r="S74" s="3">
        <v>0</v>
      </c>
      <c r="T74" s="3">
        <v>0</v>
      </c>
      <c r="U74" s="3">
        <v>0.30621732521950218</v>
      </c>
      <c r="V74" s="3">
        <v>0.63053396782305438</v>
      </c>
      <c r="W74" s="3">
        <v>0.43444388205754214</v>
      </c>
      <c r="X74" s="72">
        <v>0</v>
      </c>
      <c r="Y74" s="3">
        <v>0</v>
      </c>
      <c r="Z74" s="72">
        <v>3.498859557863694E-3</v>
      </c>
      <c r="AA74" s="72">
        <v>9.2914406284976784E-4</v>
      </c>
      <c r="AB74" s="3">
        <v>2.2327522457150186</v>
      </c>
      <c r="AC74" s="3">
        <v>6.2702881732033049</v>
      </c>
      <c r="AD74" s="3">
        <v>2.6872231258412778</v>
      </c>
      <c r="AE74" s="3">
        <v>0</v>
      </c>
      <c r="AF74" s="3">
        <v>0</v>
      </c>
      <c r="AG74" s="3">
        <v>0</v>
      </c>
      <c r="AH74" s="3">
        <v>1.9200708727537945</v>
      </c>
      <c r="AI74" s="3">
        <v>2.635753120829234</v>
      </c>
      <c r="AJ74" s="3">
        <v>2.7240883355859378</v>
      </c>
      <c r="AK74" s="72">
        <v>0</v>
      </c>
      <c r="AL74" s="3">
        <v>0</v>
      </c>
      <c r="AM74" s="3">
        <v>2.1938857705372065E-2</v>
      </c>
      <c r="AN74" s="3">
        <v>5.8260010284889672E-3</v>
      </c>
      <c r="AR74" s="3">
        <v>2.6872231258412778</v>
      </c>
      <c r="AS74" s="3">
        <v>1.3127768741587222</v>
      </c>
      <c r="AT74" s="3">
        <v>4</v>
      </c>
      <c r="AU74" s="3">
        <v>1.3229762466705117</v>
      </c>
      <c r="AV74" s="3">
        <v>0</v>
      </c>
      <c r="AW74" s="3">
        <v>0</v>
      </c>
      <c r="AX74" s="3">
        <v>0</v>
      </c>
      <c r="AY74" s="3">
        <v>1.9200708727537945</v>
      </c>
      <c r="AZ74" s="3">
        <v>2.7240883355859378</v>
      </c>
      <c r="BA74" s="72">
        <v>0</v>
      </c>
      <c r="BB74" s="3">
        <v>0</v>
      </c>
      <c r="BC74" s="3">
        <v>2.1938857705372065E-2</v>
      </c>
      <c r="BD74" s="3">
        <v>5.8260010284889672E-3</v>
      </c>
      <c r="BE74" s="5">
        <v>5.9671354550102436</v>
      </c>
      <c r="BF74" s="5">
        <v>0.70484897558977166</v>
      </c>
      <c r="BG74" s="5">
        <v>58.656222006647965</v>
      </c>
      <c r="BH74" s="5">
        <v>41.343777993352035</v>
      </c>
    </row>
    <row r="75" spans="1:77">
      <c r="A75" s="75" t="s">
        <v>485</v>
      </c>
      <c r="B75" s="16">
        <v>15</v>
      </c>
      <c r="C75" s="16" t="s">
        <v>479</v>
      </c>
      <c r="D75" s="73">
        <v>26.43</v>
      </c>
      <c r="E75" s="73">
        <v>0</v>
      </c>
      <c r="F75" s="73">
        <v>0</v>
      </c>
      <c r="G75" s="73">
        <v>0</v>
      </c>
      <c r="H75" s="73">
        <v>21.04</v>
      </c>
      <c r="I75" s="73">
        <v>20.91</v>
      </c>
      <c r="J75" s="73">
        <v>18.64</v>
      </c>
      <c r="K75" s="73">
        <v>0</v>
      </c>
      <c r="L75" s="73">
        <v>0</v>
      </c>
      <c r="M75" s="73">
        <v>0.28570000000000001</v>
      </c>
      <c r="N75" s="73">
        <v>0</v>
      </c>
      <c r="O75" s="5">
        <v>87.305700000000002</v>
      </c>
      <c r="P75" s="86">
        <v>14</v>
      </c>
      <c r="Q75" s="3">
        <v>0.8797639316759952</v>
      </c>
      <c r="R75" s="3">
        <v>0</v>
      </c>
      <c r="S75" s="3">
        <v>0</v>
      </c>
      <c r="T75" s="3">
        <v>0</v>
      </c>
      <c r="U75" s="3">
        <v>0.29285511466446934</v>
      </c>
      <c r="V75" s="3">
        <v>0.61523403019972311</v>
      </c>
      <c r="W75" s="3">
        <v>0.46248052321830868</v>
      </c>
      <c r="X75" s="72">
        <v>0</v>
      </c>
      <c r="Y75" s="3">
        <v>0</v>
      </c>
      <c r="Z75" s="72">
        <v>4.0274946643096589E-3</v>
      </c>
      <c r="AA75" s="72">
        <v>0</v>
      </c>
      <c r="AB75" s="3">
        <v>2.2543610944228063</v>
      </c>
      <c r="AC75" s="3">
        <v>6.2101852425662445</v>
      </c>
      <c r="AD75" s="3">
        <v>2.7317484927181614</v>
      </c>
      <c r="AE75" s="3">
        <v>0</v>
      </c>
      <c r="AF75" s="3">
        <v>0</v>
      </c>
      <c r="AG75" s="3">
        <v>0</v>
      </c>
      <c r="AH75" s="3">
        <v>1.8186845112993328</v>
      </c>
      <c r="AI75" s="3">
        <v>2.5471448633805838</v>
      </c>
      <c r="AJ75" s="3">
        <v>2.8720897202646558</v>
      </c>
      <c r="AK75" s="72">
        <v>0</v>
      </c>
      <c r="AL75" s="3">
        <v>0</v>
      </c>
      <c r="AM75" s="3">
        <v>2.5011487928810135E-2</v>
      </c>
      <c r="AN75" s="3">
        <v>0</v>
      </c>
      <c r="AR75" s="3">
        <v>2.7317484927181614</v>
      </c>
      <c r="AS75" s="3">
        <v>1.2682515072818386</v>
      </c>
      <c r="AT75" s="3">
        <v>4</v>
      </c>
      <c r="AU75" s="3">
        <v>1.2788933560987452</v>
      </c>
      <c r="AV75" s="3">
        <v>0</v>
      </c>
      <c r="AW75" s="3">
        <v>0</v>
      </c>
      <c r="AX75" s="3">
        <v>0</v>
      </c>
      <c r="AY75" s="3">
        <v>1.8186845112993328</v>
      </c>
      <c r="AZ75" s="3">
        <v>2.8720897202646558</v>
      </c>
      <c r="BA75" s="72">
        <v>0</v>
      </c>
      <c r="BB75" s="3">
        <v>0</v>
      </c>
      <c r="BC75" s="3">
        <v>2.5011487928810135E-2</v>
      </c>
      <c r="BD75" s="3">
        <v>0</v>
      </c>
      <c r="BE75" s="5">
        <v>5.9696675876627339</v>
      </c>
      <c r="BF75" s="5">
        <v>0.63322691434992695</v>
      </c>
      <c r="BG75" s="5">
        <v>61.228479105613431</v>
      </c>
      <c r="BH75" s="5">
        <v>38.771520894386569</v>
      </c>
    </row>
    <row r="76" spans="1:77">
      <c r="A76" s="75" t="s">
        <v>485</v>
      </c>
      <c r="B76" s="16">
        <v>21</v>
      </c>
      <c r="C76" s="16" t="s">
        <v>480</v>
      </c>
      <c r="D76" s="73">
        <v>27.5</v>
      </c>
      <c r="E76" s="73">
        <v>0</v>
      </c>
      <c r="F76" s="73">
        <v>0</v>
      </c>
      <c r="G76" s="73">
        <v>0</v>
      </c>
      <c r="H76" s="73">
        <v>22.84</v>
      </c>
      <c r="I76" s="73">
        <v>18.760000000000002</v>
      </c>
      <c r="J76" s="73">
        <v>17.670000000000002</v>
      </c>
      <c r="K76" s="73">
        <v>4.3700000000000003E-2</v>
      </c>
      <c r="L76" s="73">
        <v>0</v>
      </c>
      <c r="M76" s="73">
        <v>0.33100000000000002</v>
      </c>
      <c r="N76" s="73">
        <v>0</v>
      </c>
      <c r="O76" s="5">
        <v>87.144700000000014</v>
      </c>
      <c r="P76" s="85">
        <v>14</v>
      </c>
      <c r="Q76" s="3">
        <v>0.91538055698410403</v>
      </c>
      <c r="R76" s="3">
        <v>0</v>
      </c>
      <c r="S76" s="3">
        <v>0</v>
      </c>
      <c r="T76" s="3">
        <v>0</v>
      </c>
      <c r="U76" s="3">
        <v>0.31790925945515591</v>
      </c>
      <c r="V76" s="3">
        <v>0.55197467271864209</v>
      </c>
      <c r="W76" s="3">
        <v>0.43841367195641173</v>
      </c>
      <c r="X76" s="72">
        <v>7.7928006647954434E-4</v>
      </c>
      <c r="Y76" s="3">
        <v>0</v>
      </c>
      <c r="Z76" s="72">
        <v>4.6660858728963849E-3</v>
      </c>
      <c r="AA76" s="72">
        <v>0</v>
      </c>
      <c r="AB76" s="3">
        <v>2.2291235270536891</v>
      </c>
      <c r="AC76" s="3">
        <v>6.2804953741187646</v>
      </c>
      <c r="AD76" s="3">
        <v>2.8745216768484618</v>
      </c>
      <c r="AE76" s="3">
        <v>0</v>
      </c>
      <c r="AF76" s="3">
        <v>0</v>
      </c>
      <c r="AG76" s="3">
        <v>0</v>
      </c>
      <c r="AH76" s="3">
        <v>1.9966276333976287</v>
      </c>
      <c r="AI76" s="3">
        <v>2.3111162524267668</v>
      </c>
      <c r="AJ76" s="3">
        <v>2.7534550386726653</v>
      </c>
      <c r="AK76" s="72">
        <v>4.8942648526677417E-3</v>
      </c>
      <c r="AL76" s="3">
        <v>0</v>
      </c>
      <c r="AM76" s="3">
        <v>2.9305330739966662E-2</v>
      </c>
      <c r="AN76" s="3">
        <v>0</v>
      </c>
      <c r="AR76" s="3">
        <v>2.8745216768484618</v>
      </c>
      <c r="AS76" s="3">
        <v>1.1254783231515382</v>
      </c>
      <c r="AT76" s="3">
        <v>4</v>
      </c>
      <c r="AU76" s="3">
        <v>1.1856379292752286</v>
      </c>
      <c r="AV76" s="3">
        <v>0</v>
      </c>
      <c r="AW76" s="3">
        <v>0</v>
      </c>
      <c r="AX76" s="3">
        <v>0</v>
      </c>
      <c r="AY76" s="3">
        <v>1.9966276333976287</v>
      </c>
      <c r="AZ76" s="3">
        <v>2.7534550386726653</v>
      </c>
      <c r="BA76" s="72">
        <v>4.8942648526677417E-3</v>
      </c>
      <c r="BB76" s="3">
        <v>0</v>
      </c>
      <c r="BC76" s="3">
        <v>2.9305330739966662E-2</v>
      </c>
      <c r="BD76" s="3">
        <v>0</v>
      </c>
      <c r="BE76" s="5">
        <v>5.9357206013455226</v>
      </c>
      <c r="BF76" s="5">
        <v>0.72513536823907099</v>
      </c>
      <c r="BG76" s="5">
        <v>57.966465612536155</v>
      </c>
      <c r="BH76" s="5">
        <v>42.033534387463853</v>
      </c>
    </row>
    <row r="77" spans="1:77">
      <c r="A77" s="75" t="s">
        <v>485</v>
      </c>
      <c r="B77" s="16">
        <v>22</v>
      </c>
      <c r="C77" s="16" t="s">
        <v>481</v>
      </c>
      <c r="D77" s="73">
        <v>28.61</v>
      </c>
      <c r="E77" s="73">
        <v>0</v>
      </c>
      <c r="F77" s="73">
        <v>0</v>
      </c>
      <c r="G77" s="73">
        <v>0</v>
      </c>
      <c r="H77" s="73">
        <v>22.89</v>
      </c>
      <c r="I77" s="73">
        <v>17.920000000000002</v>
      </c>
      <c r="J77" s="73">
        <v>17.739999999999998</v>
      </c>
      <c r="K77" s="73">
        <v>9.5399999999999999E-2</v>
      </c>
      <c r="L77" s="73">
        <v>0</v>
      </c>
      <c r="M77" s="73">
        <v>0.30459999999999998</v>
      </c>
      <c r="N77" s="73">
        <v>0</v>
      </c>
      <c r="O77" s="5">
        <v>87.559999999999988</v>
      </c>
      <c r="P77" s="86">
        <v>14</v>
      </c>
      <c r="Q77" s="3">
        <v>0.95232864492055325</v>
      </c>
      <c r="R77" s="3">
        <v>0</v>
      </c>
      <c r="S77" s="3">
        <v>0</v>
      </c>
      <c r="T77" s="3">
        <v>0</v>
      </c>
      <c r="U77" s="3">
        <v>0.31860520792156388</v>
      </c>
      <c r="V77" s="3">
        <v>0.52725938886556856</v>
      </c>
      <c r="W77" s="3">
        <v>0.4401504550371671</v>
      </c>
      <c r="X77" s="72">
        <v>1.7012200993626663E-3</v>
      </c>
      <c r="Y77" s="3">
        <v>0</v>
      </c>
      <c r="Z77" s="72">
        <v>4.2939267579584252E-3</v>
      </c>
      <c r="AA77" s="72">
        <v>0</v>
      </c>
      <c r="AB77" s="3">
        <v>2.2443388436021738</v>
      </c>
      <c r="AC77" s="3">
        <v>6.237917255635935</v>
      </c>
      <c r="AD77" s="3">
        <v>2.9702736435931532</v>
      </c>
      <c r="AE77" s="3">
        <v>0</v>
      </c>
      <c r="AF77" s="3">
        <v>0</v>
      </c>
      <c r="AG77" s="3">
        <v>0</v>
      </c>
      <c r="AH77" s="3">
        <v>1.9874329242293982</v>
      </c>
      <c r="AI77" s="3">
        <v>2.1926669600003916</v>
      </c>
      <c r="AJ77" s="3">
        <v>2.7456221185523533</v>
      </c>
      <c r="AK77" s="72">
        <v>1.0612070213449057E-2</v>
      </c>
      <c r="AL77" s="3">
        <v>0</v>
      </c>
      <c r="AM77" s="3">
        <v>2.6785159817905729E-2</v>
      </c>
      <c r="AN77" s="3">
        <v>0</v>
      </c>
      <c r="AR77" s="3">
        <v>2.9702736435931532</v>
      </c>
      <c r="AS77" s="3">
        <v>1.0297263564068468</v>
      </c>
      <c r="AT77" s="3">
        <v>4</v>
      </c>
      <c r="AU77" s="3">
        <v>1.1629406035935448</v>
      </c>
      <c r="AV77" s="3">
        <v>0</v>
      </c>
      <c r="AW77" s="3">
        <v>0</v>
      </c>
      <c r="AX77" s="3">
        <v>0</v>
      </c>
      <c r="AY77" s="3">
        <v>1.9874329242293982</v>
      </c>
      <c r="AZ77" s="3">
        <v>2.7456221185523533</v>
      </c>
      <c r="BA77" s="72">
        <v>1.0612070213449057E-2</v>
      </c>
      <c r="BB77" s="3">
        <v>0</v>
      </c>
      <c r="BC77" s="3">
        <v>2.6785159817905729E-2</v>
      </c>
      <c r="BD77" s="3">
        <v>0</v>
      </c>
      <c r="BE77" s="5">
        <v>5.8959956463752965</v>
      </c>
      <c r="BF77" s="5">
        <v>0.7238552278553485</v>
      </c>
      <c r="BG77" s="5">
        <v>58.009511694558128</v>
      </c>
      <c r="BH77" s="5">
        <v>41.990488305441872</v>
      </c>
    </row>
    <row r="78" spans="1:77">
      <c r="A78" s="75" t="s">
        <v>485</v>
      </c>
      <c r="B78" s="16">
        <v>30</v>
      </c>
      <c r="C78" s="16" t="s">
        <v>482</v>
      </c>
      <c r="D78" s="73">
        <v>25.39</v>
      </c>
      <c r="E78" s="73">
        <v>0</v>
      </c>
      <c r="F78" s="73">
        <v>0</v>
      </c>
      <c r="G78" s="73">
        <v>0</v>
      </c>
      <c r="H78" s="73">
        <v>23.07</v>
      </c>
      <c r="I78" s="73">
        <v>21.04</v>
      </c>
      <c r="J78" s="73">
        <v>16.97</v>
      </c>
      <c r="K78" s="73">
        <v>0</v>
      </c>
      <c r="L78" s="73">
        <v>0</v>
      </c>
      <c r="M78" s="73">
        <v>0.35449999999999998</v>
      </c>
      <c r="N78" s="73">
        <v>0</v>
      </c>
      <c r="O78" s="5">
        <v>86.8245</v>
      </c>
      <c r="P78" s="85">
        <v>14</v>
      </c>
      <c r="Q78" s="3">
        <v>0.84514590333914186</v>
      </c>
      <c r="R78" s="3">
        <v>0</v>
      </c>
      <c r="S78" s="3">
        <v>0</v>
      </c>
      <c r="T78" s="3">
        <v>0</v>
      </c>
      <c r="U78" s="3">
        <v>0.32111062240063254</v>
      </c>
      <c r="V78" s="3">
        <v>0.6190590146055559</v>
      </c>
      <c r="W78" s="3">
        <v>0.42104584114885718</v>
      </c>
      <c r="X78" s="72">
        <v>0</v>
      </c>
      <c r="Y78" s="3">
        <v>0</v>
      </c>
      <c r="Z78" s="72">
        <v>4.9973638729358559E-3</v>
      </c>
      <c r="AA78" s="72">
        <v>0</v>
      </c>
      <c r="AB78" s="3">
        <v>2.2113587453671233</v>
      </c>
      <c r="AC78" s="3">
        <v>6.330949254312765</v>
      </c>
      <c r="AD78" s="3">
        <v>2.6752879132652141</v>
      </c>
      <c r="AE78" s="3">
        <v>0</v>
      </c>
      <c r="AF78" s="3">
        <v>0</v>
      </c>
      <c r="AG78" s="3">
        <v>0</v>
      </c>
      <c r="AH78" s="3">
        <v>2.0329350554391925</v>
      </c>
      <c r="AI78" s="3">
        <v>2.6128208045950929</v>
      </c>
      <c r="AJ78" s="3">
        <v>2.6656198540528484</v>
      </c>
      <c r="AK78" s="72">
        <v>0</v>
      </c>
      <c r="AL78" s="3">
        <v>0</v>
      </c>
      <c r="AM78" s="3">
        <v>3.1638057084892805E-2</v>
      </c>
      <c r="AN78" s="3">
        <v>0</v>
      </c>
      <c r="AR78" s="3">
        <v>2.6752879132652141</v>
      </c>
      <c r="AS78" s="3">
        <v>1.3247120867347859</v>
      </c>
      <c r="AT78" s="3">
        <v>4</v>
      </c>
      <c r="AU78" s="3">
        <v>1.288108717860307</v>
      </c>
      <c r="AV78" s="3">
        <v>0</v>
      </c>
      <c r="AW78" s="3">
        <v>0</v>
      </c>
      <c r="AX78" s="3">
        <v>0</v>
      </c>
      <c r="AY78" s="3">
        <v>2.0329350554391925</v>
      </c>
      <c r="AZ78" s="3">
        <v>2.6656198540528484</v>
      </c>
      <c r="BA78" s="72">
        <v>0</v>
      </c>
      <c r="BB78" s="3">
        <v>0</v>
      </c>
      <c r="BC78" s="3">
        <v>3.1638057084892805E-2</v>
      </c>
      <c r="BD78" s="3">
        <v>0</v>
      </c>
      <c r="BE78" s="5">
        <v>5.9866636273523479</v>
      </c>
      <c r="BF78" s="5">
        <v>0.76265002766553058</v>
      </c>
      <c r="BG78" s="5">
        <v>56.732759442009538</v>
      </c>
      <c r="BH78" s="5">
        <v>43.267240557990469</v>
      </c>
    </row>
    <row r="79" spans="1:77">
      <c r="A79" s="75" t="s">
        <v>485</v>
      </c>
      <c r="B79" s="16">
        <v>58</v>
      </c>
      <c r="C79" s="16" t="s">
        <v>483</v>
      </c>
      <c r="D79" s="73">
        <v>27.53</v>
      </c>
      <c r="E79" s="73">
        <v>0</v>
      </c>
      <c r="F79" s="73">
        <v>0</v>
      </c>
      <c r="G79" s="73">
        <v>0</v>
      </c>
      <c r="H79" s="73">
        <v>19.8</v>
      </c>
      <c r="I79" s="73">
        <v>19.579999999999998</v>
      </c>
      <c r="J79" s="73">
        <v>19.84</v>
      </c>
      <c r="K79" s="73">
        <v>4.3700000000000003E-2</v>
      </c>
      <c r="L79" s="73">
        <v>0</v>
      </c>
      <c r="M79" s="73">
        <v>0.2084</v>
      </c>
      <c r="N79" s="73">
        <v>0</v>
      </c>
      <c r="O79" s="5">
        <v>87.002099999999999</v>
      </c>
      <c r="P79" s="86">
        <v>14</v>
      </c>
      <c r="Q79" s="3">
        <v>0.9163791539553594</v>
      </c>
      <c r="R79" s="3">
        <v>0</v>
      </c>
      <c r="S79" s="3">
        <v>0</v>
      </c>
      <c r="T79" s="3">
        <v>0</v>
      </c>
      <c r="U79" s="3">
        <v>0.27559559269755196</v>
      </c>
      <c r="V79" s="3">
        <v>0.57610149743235661</v>
      </c>
      <c r="W79" s="3">
        <v>0.4922539474598307</v>
      </c>
      <c r="X79" s="72">
        <v>7.7928006647954434E-4</v>
      </c>
      <c r="Y79" s="3">
        <v>0</v>
      </c>
      <c r="Z79" s="72">
        <v>2.9378014982223764E-3</v>
      </c>
      <c r="AA79" s="72">
        <v>0</v>
      </c>
      <c r="AB79" s="3">
        <v>2.2640472731098003</v>
      </c>
      <c r="AC79" s="3">
        <v>6.1836164669698741</v>
      </c>
      <c r="AD79" s="3">
        <v>2.8332686131931411</v>
      </c>
      <c r="AE79" s="3">
        <v>0</v>
      </c>
      <c r="AF79" s="3">
        <v>0</v>
      </c>
      <c r="AG79" s="3">
        <v>0</v>
      </c>
      <c r="AH79" s="3">
        <v>1.7041774452289047</v>
      </c>
      <c r="AI79" s="3">
        <v>2.3749271374458152</v>
      </c>
      <c r="AJ79" s="3">
        <v>3.0439096154435323</v>
      </c>
      <c r="AK79" s="72">
        <v>4.8187690514642882E-3</v>
      </c>
      <c r="AL79" s="3">
        <v>0</v>
      </c>
      <c r="AM79" s="3">
        <v>1.8166237721096653E-2</v>
      </c>
      <c r="AN79" s="3">
        <v>0</v>
      </c>
      <c r="AR79" s="3">
        <v>2.8332686131931411</v>
      </c>
      <c r="AS79" s="3">
        <v>1.1667313868068589</v>
      </c>
      <c r="AT79" s="3">
        <v>4</v>
      </c>
      <c r="AU79" s="3">
        <v>1.2081957506389562</v>
      </c>
      <c r="AV79" s="3">
        <v>0</v>
      </c>
      <c r="AW79" s="3">
        <v>0</v>
      </c>
      <c r="AX79" s="3">
        <v>0</v>
      </c>
      <c r="AY79" s="3">
        <v>1.7041774452289047</v>
      </c>
      <c r="AZ79" s="3">
        <v>3.0439096154435323</v>
      </c>
      <c r="BA79" s="72">
        <v>4.8187690514642882E-3</v>
      </c>
      <c r="BB79" s="3">
        <v>0</v>
      </c>
      <c r="BC79" s="3">
        <v>1.8166237721096653E-2</v>
      </c>
      <c r="BD79" s="3">
        <v>0</v>
      </c>
      <c r="BE79" s="5">
        <v>5.956282811311393</v>
      </c>
      <c r="BF79" s="5">
        <v>0.55986466765721843</v>
      </c>
      <c r="BG79" s="5">
        <v>64.108125578734558</v>
      </c>
      <c r="BH79" s="5">
        <v>35.891874421265449</v>
      </c>
    </row>
    <row r="80" spans="1:77">
      <c r="A80" s="75" t="s">
        <v>485</v>
      </c>
      <c r="B80" s="87">
        <v>27</v>
      </c>
      <c r="C80" s="88" t="s">
        <v>484</v>
      </c>
      <c r="D80" s="73">
        <v>26.23</v>
      </c>
      <c r="E80" s="73">
        <v>0</v>
      </c>
      <c r="F80" s="73">
        <v>0</v>
      </c>
      <c r="G80" s="73">
        <v>7.2300000000000003E-2</v>
      </c>
      <c r="H80" s="73">
        <v>16.600000000000001</v>
      </c>
      <c r="I80" s="73">
        <v>22.16</v>
      </c>
      <c r="J80" s="73">
        <v>21.32</v>
      </c>
      <c r="K80" s="73">
        <v>5.9700000000000003E-2</v>
      </c>
      <c r="L80" s="73">
        <v>0</v>
      </c>
      <c r="M80" s="73">
        <v>0.26069999999999999</v>
      </c>
      <c r="N80" s="73">
        <v>0.1019</v>
      </c>
      <c r="O80" s="5">
        <v>86.804599999999994</v>
      </c>
      <c r="P80" s="85">
        <v>14</v>
      </c>
      <c r="Q80" s="3">
        <v>0.87310661853429272</v>
      </c>
      <c r="R80" s="3">
        <v>0</v>
      </c>
      <c r="S80" s="3">
        <v>0</v>
      </c>
      <c r="T80" s="72">
        <v>1.8105371761129297E-3</v>
      </c>
      <c r="U80" s="3">
        <v>0.23105489084744257</v>
      </c>
      <c r="V80" s="3">
        <v>0.65201272640965391</v>
      </c>
      <c r="W80" s="3">
        <v>0.52897450402437451</v>
      </c>
      <c r="X80" s="72">
        <v>1.0645999992867001E-3</v>
      </c>
      <c r="Y80" s="3">
        <v>0</v>
      </c>
      <c r="Z80" s="72">
        <v>3.6750712600123487E-3</v>
      </c>
      <c r="AA80" s="72">
        <v>1.3642619597174545E-3</v>
      </c>
      <c r="AB80" s="3">
        <v>2.2930632102108932</v>
      </c>
      <c r="AC80" s="3">
        <v>6.1053702914331867</v>
      </c>
      <c r="AD80" s="3">
        <v>2.6653196050264794</v>
      </c>
      <c r="AE80" s="3">
        <v>0</v>
      </c>
      <c r="AF80" s="3">
        <v>0</v>
      </c>
      <c r="AG80" s="3">
        <v>5.5269999432876081E-3</v>
      </c>
      <c r="AH80" s="3">
        <v>1.4106756662703135</v>
      </c>
      <c r="AI80" s="3">
        <v>2.6538527529719032</v>
      </c>
      <c r="AJ80" s="3">
        <v>3.2295852217960208</v>
      </c>
      <c r="AK80" s="72">
        <v>6.4997772079048105E-3</v>
      </c>
      <c r="AL80" s="3">
        <v>0</v>
      </c>
      <c r="AM80" s="3">
        <v>2.2437670889779323E-2</v>
      </c>
      <c r="AN80" s="3">
        <v>8.3293244385913654E-3</v>
      </c>
      <c r="AR80" s="3">
        <v>2.6653196050264794</v>
      </c>
      <c r="AS80" s="3">
        <v>1.3346803949735206</v>
      </c>
      <c r="AT80" s="3">
        <v>4</v>
      </c>
      <c r="AU80" s="3">
        <v>1.3191723579983825</v>
      </c>
      <c r="AV80" s="3">
        <v>0</v>
      </c>
      <c r="AW80" s="3">
        <v>0</v>
      </c>
      <c r="AX80" s="3">
        <v>5.5269999432876081E-3</v>
      </c>
      <c r="AY80" s="3">
        <v>1.4106756662703135</v>
      </c>
      <c r="AZ80" s="3">
        <v>3.2295852217960208</v>
      </c>
      <c r="BA80" s="72">
        <v>6.4997772079048105E-3</v>
      </c>
      <c r="BB80" s="3">
        <v>0</v>
      </c>
      <c r="BC80" s="3">
        <v>2.2437670889779323E-2</v>
      </c>
      <c r="BD80" s="3">
        <v>8.3293244385913654E-3</v>
      </c>
      <c r="BE80" s="5">
        <v>5.9594332460647177</v>
      </c>
      <c r="BF80" s="5">
        <v>0.43679778342737635</v>
      </c>
      <c r="BG80" s="5">
        <v>69.599216503144433</v>
      </c>
      <c r="BH80" s="5">
        <v>30.40078349685556</v>
      </c>
    </row>
    <row r="102" spans="4:75"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W102" s="77"/>
    </row>
    <row r="103" spans="4:75"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W103" s="77"/>
    </row>
    <row r="104" spans="4:75"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  <c r="BU104" s="77"/>
      <c r="BW104" s="77"/>
    </row>
    <row r="105" spans="4:75"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W105" s="77"/>
    </row>
    <row r="106" spans="4:75"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W106" s="77"/>
    </row>
    <row r="107" spans="4:75"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W107" s="77"/>
    </row>
    <row r="121" spans="71:72">
      <c r="BS121" s="32"/>
      <c r="BT121" s="32"/>
    </row>
    <row r="122" spans="71:72">
      <c r="BS122" s="77"/>
      <c r="BT122" s="77"/>
    </row>
    <row r="123" spans="71:72">
      <c r="BS123" s="77"/>
      <c r="BT123" s="77"/>
    </row>
    <row r="124" spans="71:72">
      <c r="BS124" s="77"/>
      <c r="BT124" s="77"/>
    </row>
    <row r="125" spans="71:72">
      <c r="BS125" s="77"/>
      <c r="BT125" s="77"/>
    </row>
    <row r="126" spans="71:72">
      <c r="BS126" s="77"/>
      <c r="BT126" s="77"/>
    </row>
    <row r="127" spans="71:72">
      <c r="BS127" s="77"/>
      <c r="BT127" s="77"/>
    </row>
    <row r="128" spans="71:72">
      <c r="BS128" s="77"/>
      <c r="BT128" s="77"/>
    </row>
    <row r="129" spans="71:72">
      <c r="BS129" s="77"/>
      <c r="BT129" s="77"/>
    </row>
    <row r="130" spans="71:72">
      <c r="BS130" s="77"/>
      <c r="BT130" s="77"/>
    </row>
    <row r="131" spans="71:72">
      <c r="BS131" s="77"/>
      <c r="BT131" s="77"/>
    </row>
    <row r="132" spans="71:72">
      <c r="BS132" s="77"/>
      <c r="BT132" s="77"/>
    </row>
    <row r="133" spans="71:72">
      <c r="BS133" s="77"/>
      <c r="BT133" s="77"/>
    </row>
    <row r="134" spans="71:72">
      <c r="BS134" s="77"/>
      <c r="BT134" s="77"/>
    </row>
    <row r="135" spans="71:72">
      <c r="BS135" s="77"/>
      <c r="BT135" s="77"/>
    </row>
    <row r="136" spans="71:72">
      <c r="BS136" s="77"/>
      <c r="BT136" s="77"/>
    </row>
    <row r="137" spans="71:72">
      <c r="BS137" s="77"/>
      <c r="BT137" s="77"/>
    </row>
    <row r="138" spans="71:72">
      <c r="BS138" s="77"/>
      <c r="BT138" s="77"/>
    </row>
    <row r="139" spans="71:72">
      <c r="BS139" s="77"/>
      <c r="BT139" s="77"/>
    </row>
    <row r="140" spans="71:72">
      <c r="BS140" s="77"/>
      <c r="BT140" s="77"/>
    </row>
    <row r="141" spans="71:72">
      <c r="BS141" s="77"/>
      <c r="BT141" s="77"/>
    </row>
    <row r="142" spans="71:72">
      <c r="BS142" s="77"/>
      <c r="BT142" s="77"/>
    </row>
    <row r="143" spans="71:72">
      <c r="BS143" s="77"/>
      <c r="BT143" s="77"/>
    </row>
    <row r="144" spans="71:72">
      <c r="BS144" s="77"/>
      <c r="BT144" s="77"/>
    </row>
    <row r="145" spans="71:72">
      <c r="BS145" s="77"/>
      <c r="BT145" s="77"/>
    </row>
    <row r="146" spans="71:72">
      <c r="BS146" s="77"/>
      <c r="BT146" s="77"/>
    </row>
    <row r="147" spans="71:72">
      <c r="BS147" s="77"/>
      <c r="BT147" s="77"/>
    </row>
    <row r="148" spans="71:72">
      <c r="BS148" s="77"/>
      <c r="BT148" s="77"/>
    </row>
    <row r="149" spans="71:72">
      <c r="BS149" s="77"/>
      <c r="BT149" s="77"/>
    </row>
    <row r="150" spans="71:72">
      <c r="BS150" s="77"/>
      <c r="BT150" s="77"/>
    </row>
    <row r="151" spans="71:72">
      <c r="BS151" s="77"/>
      <c r="BT151" s="77"/>
    </row>
    <row r="152" spans="71:72">
      <c r="BS152" s="77"/>
      <c r="BT152" s="77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W121"/>
  <sheetViews>
    <sheetView showZeros="0" zoomScale="55" zoomScaleNormal="55" workbookViewId="0">
      <pane xSplit="4" ySplit="2" topLeftCell="E81" activePane="bottomRight" state="frozen"/>
      <selection pane="topRight" activeCell="E1" sqref="E1"/>
      <selection pane="bottomLeft" activeCell="A2" sqref="A2"/>
      <selection pane="bottomRight" activeCell="Q132" sqref="Q132"/>
    </sheetView>
  </sheetViews>
  <sheetFormatPr baseColWidth="10" defaultRowHeight="15"/>
  <cols>
    <col min="1" max="1" width="10" style="89" customWidth="1"/>
    <col min="2" max="2" width="20.140625" style="93" customWidth="1"/>
    <col min="3" max="3" width="4.140625" style="89" bestFit="1" customWidth="1"/>
    <col min="4" max="4" width="16.5703125" style="89" bestFit="1" customWidth="1"/>
    <col min="5" max="5" width="9" style="90" bestFit="1" customWidth="1"/>
    <col min="6" max="6" width="6.42578125" style="90" bestFit="1" customWidth="1"/>
    <col min="7" max="7" width="6" style="90" bestFit="1" customWidth="1"/>
    <col min="8" max="8" width="7.85546875" style="90" bestFit="1" customWidth="1"/>
    <col min="9" max="10" width="6.85546875" style="90" bestFit="1" customWidth="1"/>
    <col min="11" max="11" width="7.140625" style="90" bestFit="1" customWidth="1"/>
    <col min="12" max="12" width="6.85546875" style="90" bestFit="1" customWidth="1"/>
    <col min="13" max="13" width="7" style="90" bestFit="1" customWidth="1"/>
    <col min="14" max="15" width="6" style="90" bestFit="1" customWidth="1"/>
    <col min="16" max="16" width="7.140625" style="90" bestFit="1" customWidth="1"/>
    <col min="17" max="17" width="7.140625" style="92" bestFit="1" customWidth="1"/>
    <col min="18" max="26" width="6" style="90" bestFit="1" customWidth="1"/>
    <col min="27" max="27" width="6.28515625" style="90" bestFit="1" customWidth="1"/>
    <col min="28" max="28" width="6" style="90" bestFit="1" customWidth="1"/>
    <col min="29" max="29" width="6.85546875" style="90" bestFit="1" customWidth="1"/>
    <col min="30" max="30" width="6" style="90" bestFit="1" customWidth="1"/>
    <col min="31" max="31" width="6.42578125" style="90" bestFit="1" customWidth="1"/>
    <col min="32" max="32" width="6" style="90" bestFit="1" customWidth="1"/>
    <col min="33" max="33" width="6.42578125" style="90" bestFit="1" customWidth="1"/>
    <col min="34" max="34" width="6.5703125" style="90" bestFit="1" customWidth="1"/>
    <col min="35" max="36" width="6" style="90" bestFit="1" customWidth="1"/>
    <col min="37" max="37" width="7" style="90" bestFit="1" customWidth="1"/>
    <col min="38" max="38" width="6.28515625" style="90" bestFit="1" customWidth="1"/>
    <col min="39" max="39" width="7" style="90" bestFit="1" customWidth="1"/>
    <col min="40" max="40" width="7.42578125" style="90" bestFit="1" customWidth="1"/>
    <col min="41" max="41" width="6" style="90" bestFit="1" customWidth="1"/>
    <col min="42" max="42" width="6.5703125" style="90" bestFit="1" customWidth="1"/>
    <col min="43" max="43" width="6.28515625" style="90" bestFit="1" customWidth="1"/>
    <col min="44" max="44" width="7" style="90" bestFit="1" customWidth="1"/>
    <col min="45" max="45" width="7.42578125" style="90" bestFit="1" customWidth="1"/>
    <col min="46" max="48" width="6" style="90" bestFit="1" customWidth="1"/>
    <col min="49" max="49" width="6.5703125" style="90" bestFit="1" customWidth="1"/>
    <col min="50" max="51" width="6" style="90" bestFit="1" customWidth="1"/>
    <col min="52" max="52" width="6.5703125" style="90" bestFit="1" customWidth="1"/>
    <col min="53" max="53" width="6.5703125" style="91" customWidth="1"/>
    <col min="54" max="54" width="6.28515625" style="89" bestFit="1" customWidth="1"/>
    <col min="55" max="55" width="6.5703125" style="90" bestFit="1" customWidth="1"/>
    <col min="56" max="56" width="11.42578125" style="89"/>
    <col min="57" max="70" width="13.28515625" style="89" customWidth="1"/>
    <col min="71" max="71" width="4.42578125" style="89" bestFit="1" customWidth="1"/>
    <col min="72" max="72" width="15.85546875" style="89" bestFit="1" customWidth="1"/>
    <col min="73" max="74" width="7.85546875" style="89" bestFit="1" customWidth="1"/>
    <col min="75" max="16384" width="11.42578125" style="89"/>
  </cols>
  <sheetData>
    <row r="1" spans="1:72">
      <c r="B1" s="93" t="s">
        <v>642</v>
      </c>
    </row>
    <row r="2" spans="1:72" ht="12.75">
      <c r="A2" s="101"/>
      <c r="B2" s="103" t="s">
        <v>641</v>
      </c>
      <c r="C2" s="99"/>
      <c r="D2" s="99" t="s">
        <v>238</v>
      </c>
      <c r="E2" s="96" t="s">
        <v>0</v>
      </c>
      <c r="F2" s="96" t="s">
        <v>1</v>
      </c>
      <c r="G2" s="96" t="s">
        <v>2</v>
      </c>
      <c r="H2" s="96" t="s">
        <v>3</v>
      </c>
      <c r="I2" s="96" t="s">
        <v>4</v>
      </c>
      <c r="J2" s="96" t="s">
        <v>5</v>
      </c>
      <c r="K2" s="96" t="s">
        <v>6</v>
      </c>
      <c r="L2" s="96" t="s">
        <v>7</v>
      </c>
      <c r="M2" s="96" t="s">
        <v>8</v>
      </c>
      <c r="N2" s="96" t="s">
        <v>9</v>
      </c>
      <c r="O2" s="96" t="s">
        <v>10</v>
      </c>
      <c r="P2" s="96" t="s">
        <v>145</v>
      </c>
      <c r="Q2" s="98" t="s">
        <v>146</v>
      </c>
      <c r="R2" s="96" t="s">
        <v>141</v>
      </c>
      <c r="S2" s="96" t="s">
        <v>140</v>
      </c>
      <c r="T2" s="96" t="s">
        <v>139</v>
      </c>
      <c r="U2" s="96" t="s">
        <v>138</v>
      </c>
      <c r="V2" s="96" t="s">
        <v>121</v>
      </c>
      <c r="W2" s="96" t="s">
        <v>137</v>
      </c>
      <c r="X2" s="96" t="s">
        <v>136</v>
      </c>
      <c r="Y2" s="96" t="s">
        <v>135</v>
      </c>
      <c r="Z2" s="96" t="s">
        <v>134</v>
      </c>
      <c r="AA2" s="96" t="s">
        <v>133</v>
      </c>
      <c r="AB2" s="96" t="s">
        <v>132</v>
      </c>
      <c r="AC2" s="96" t="s">
        <v>145</v>
      </c>
      <c r="AD2" s="96" t="s">
        <v>131</v>
      </c>
      <c r="AE2" s="96" t="s">
        <v>130</v>
      </c>
      <c r="AF2" s="96" t="s">
        <v>640</v>
      </c>
      <c r="AG2" s="97" t="s">
        <v>639</v>
      </c>
      <c r="AH2" s="96" t="s">
        <v>638</v>
      </c>
      <c r="AI2" s="96" t="s">
        <v>637</v>
      </c>
      <c r="AJ2" s="96" t="s">
        <v>636</v>
      </c>
      <c r="AK2" s="96" t="s">
        <v>635</v>
      </c>
      <c r="AL2" s="96" t="s">
        <v>634</v>
      </c>
      <c r="AM2" s="96" t="s">
        <v>633</v>
      </c>
      <c r="AN2" s="96" t="s">
        <v>632</v>
      </c>
      <c r="AO2" s="96" t="s">
        <v>631</v>
      </c>
      <c r="AP2" s="96" t="s">
        <v>630</v>
      </c>
      <c r="AQ2" s="96" t="s">
        <v>466</v>
      </c>
      <c r="AR2" s="96" t="s">
        <v>629</v>
      </c>
      <c r="AS2" s="96" t="s">
        <v>628</v>
      </c>
      <c r="AT2" s="96" t="s">
        <v>627</v>
      </c>
      <c r="AU2" s="96" t="s">
        <v>626</v>
      </c>
      <c r="AV2" s="96" t="s">
        <v>625</v>
      </c>
      <c r="AW2" s="96" t="s">
        <v>624</v>
      </c>
      <c r="AX2" s="96" t="s">
        <v>118</v>
      </c>
      <c r="AY2" s="96" t="s">
        <v>119</v>
      </c>
      <c r="AZ2" s="96" t="s">
        <v>623</v>
      </c>
      <c r="BA2" s="96"/>
      <c r="BB2" s="103" t="s">
        <v>622</v>
      </c>
      <c r="BC2" s="110" t="s">
        <v>621</v>
      </c>
    </row>
    <row r="3" spans="1:72">
      <c r="A3" s="100" t="s">
        <v>450</v>
      </c>
      <c r="B3" s="99" t="s">
        <v>559</v>
      </c>
      <c r="C3" s="99">
        <v>17</v>
      </c>
      <c r="D3" s="99" t="s">
        <v>620</v>
      </c>
      <c r="E3" s="96">
        <v>45.04</v>
      </c>
      <c r="F3" s="96">
        <v>1.78</v>
      </c>
      <c r="G3" s="96">
        <v>0.28849999999999998</v>
      </c>
      <c r="H3" s="96">
        <v>0.40279999999999999</v>
      </c>
      <c r="I3" s="96">
        <v>14.91</v>
      </c>
      <c r="J3" s="96">
        <v>11.89</v>
      </c>
      <c r="K3" s="96">
        <v>11.33</v>
      </c>
      <c r="L3" s="96">
        <v>11.07</v>
      </c>
      <c r="M3" s="96">
        <v>0</v>
      </c>
      <c r="N3" s="96">
        <v>0.33729999999999999</v>
      </c>
      <c r="O3" s="96">
        <v>0</v>
      </c>
      <c r="P3" s="96">
        <v>97.048599999999993</v>
      </c>
      <c r="Q3" s="98">
        <v>23</v>
      </c>
      <c r="R3" s="96">
        <v>6.6782840029096917</v>
      </c>
      <c r="S3" s="96">
        <v>0.51167577058373948</v>
      </c>
      <c r="T3" s="96">
        <v>5.4565901734506296E-2</v>
      </c>
      <c r="U3" s="96">
        <v>4.4920836184903244E-2</v>
      </c>
      <c r="V3" s="96">
        <v>1.8486185097238799</v>
      </c>
      <c r="W3" s="96">
        <v>2.0776789976057817</v>
      </c>
      <c r="X3" s="96">
        <v>2.5045014642612942</v>
      </c>
      <c r="Y3" s="96">
        <v>1.7584743673105259</v>
      </c>
      <c r="Z3" s="96">
        <v>0</v>
      </c>
      <c r="AA3" s="96">
        <v>4.2356647947312462E-2</v>
      </c>
      <c r="AB3" s="96">
        <v>0</v>
      </c>
      <c r="AC3" s="96">
        <v>15.521076498261634</v>
      </c>
      <c r="AD3" s="96">
        <v>6.5789118378492883</v>
      </c>
      <c r="AE3" s="96">
        <v>1.4210881621507117</v>
      </c>
      <c r="AF3" s="96">
        <v>0</v>
      </c>
      <c r="AG3" s="97">
        <v>8</v>
      </c>
      <c r="AH3" s="96">
        <v>0.62567519002839145</v>
      </c>
      <c r="AI3" s="96">
        <v>4.4252418857027902E-2</v>
      </c>
      <c r="AJ3" s="96">
        <v>0</v>
      </c>
      <c r="AK3" s="96">
        <v>0.67429025345834059</v>
      </c>
      <c r="AL3" s="96">
        <v>2.467234745326885</v>
      </c>
      <c r="AM3" s="96">
        <v>1.1468210068580624</v>
      </c>
      <c r="AN3" s="96">
        <v>4.1726385471292815E-2</v>
      </c>
      <c r="AO3" s="96">
        <v>0</v>
      </c>
      <c r="AP3" s="96">
        <v>5</v>
      </c>
      <c r="AQ3" s="96">
        <v>0</v>
      </c>
      <c r="AR3" s="96">
        <v>0</v>
      </c>
      <c r="AS3" s="96">
        <v>1.5751289161869408E-15</v>
      </c>
      <c r="AT3" s="96">
        <v>0</v>
      </c>
      <c r="AU3" s="96">
        <v>1.7323084532813029</v>
      </c>
      <c r="AV3" s="96">
        <v>0.26769154671869555</v>
      </c>
      <c r="AW3" s="96">
        <v>2</v>
      </c>
      <c r="AX3" s="96">
        <v>0.23637054210043151</v>
      </c>
      <c r="AY3" s="96">
        <v>5.3753966843527019E-2</v>
      </c>
      <c r="AZ3" s="96">
        <v>0.29012450894395853</v>
      </c>
      <c r="BA3" s="96"/>
      <c r="BB3" s="96">
        <v>0.55781605566265413</v>
      </c>
      <c r="BC3" s="96">
        <v>1.4210881621507117</v>
      </c>
      <c r="BF3" s="93" t="s">
        <v>619</v>
      </c>
      <c r="BG3" s="109"/>
      <c r="BT3" s="90"/>
    </row>
    <row r="4" spans="1:72">
      <c r="A4" s="100" t="s">
        <v>450</v>
      </c>
      <c r="B4" s="99" t="s">
        <v>559</v>
      </c>
      <c r="C4" s="99">
        <v>17</v>
      </c>
      <c r="D4" s="99" t="s">
        <v>618</v>
      </c>
      <c r="E4" s="96">
        <v>44.85</v>
      </c>
      <c r="F4" s="96">
        <v>2.04</v>
      </c>
      <c r="G4" s="96">
        <v>0.37409999999999999</v>
      </c>
      <c r="H4" s="96">
        <v>0.51039999999999996</v>
      </c>
      <c r="I4" s="96">
        <v>14.84</v>
      </c>
      <c r="J4" s="96">
        <v>12.47</v>
      </c>
      <c r="K4" s="96">
        <v>11.02</v>
      </c>
      <c r="L4" s="96">
        <v>10.44</v>
      </c>
      <c r="M4" s="96">
        <v>0</v>
      </c>
      <c r="N4" s="96">
        <v>0.38059999999999999</v>
      </c>
      <c r="O4" s="96">
        <v>0</v>
      </c>
      <c r="P4" s="96">
        <v>96.925099999999986</v>
      </c>
      <c r="Q4" s="98">
        <v>23</v>
      </c>
      <c r="R4" s="96">
        <v>6.6520490188422636</v>
      </c>
      <c r="S4" s="96">
        <v>0.58658575036156757</v>
      </c>
      <c r="T4" s="96">
        <v>7.0776603682465661E-2</v>
      </c>
      <c r="U4" s="96">
        <v>5.6937124085951349E-2</v>
      </c>
      <c r="V4" s="96">
        <v>1.8404755227460656</v>
      </c>
      <c r="W4" s="96">
        <v>2.1796639423591824</v>
      </c>
      <c r="X4" s="96">
        <v>2.4366854265658153</v>
      </c>
      <c r="Y4" s="96">
        <v>1.658881680710679</v>
      </c>
      <c r="Z4" s="96">
        <v>0</v>
      </c>
      <c r="AA4" s="96">
        <v>4.7807993560217373E-2</v>
      </c>
      <c r="AB4" s="96">
        <v>0</v>
      </c>
      <c r="AC4" s="96">
        <v>15.529863062914208</v>
      </c>
      <c r="AD4" s="96">
        <v>6.5445081366928592</v>
      </c>
      <c r="AE4" s="96">
        <v>1.4554918633071408</v>
      </c>
      <c r="AF4" s="96">
        <v>0</v>
      </c>
      <c r="AG4" s="97">
        <v>8</v>
      </c>
      <c r="AH4" s="96">
        <v>0.68893436771128069</v>
      </c>
      <c r="AI4" s="96">
        <v>5.6016645518534094E-2</v>
      </c>
      <c r="AJ4" s="96">
        <v>0</v>
      </c>
      <c r="AK4" s="96">
        <v>0.73164019459466456</v>
      </c>
      <c r="AL4" s="96">
        <v>2.397292556857364</v>
      </c>
      <c r="AM4" s="96">
        <v>1.0790811335070349</v>
      </c>
      <c r="AN4" s="96">
        <v>4.7035101811119348E-2</v>
      </c>
      <c r="AO4" s="96">
        <v>0</v>
      </c>
      <c r="AP4" s="96">
        <v>4.9999999999999982</v>
      </c>
      <c r="AQ4" s="96">
        <v>0</v>
      </c>
      <c r="AR4" s="96">
        <v>0</v>
      </c>
      <c r="AS4" s="96">
        <v>0</v>
      </c>
      <c r="AT4" s="96">
        <v>0</v>
      </c>
      <c r="AU4" s="96">
        <v>1.6320632374280466</v>
      </c>
      <c r="AV4" s="96">
        <v>0.3679367625719534</v>
      </c>
      <c r="AW4" s="96">
        <v>2</v>
      </c>
      <c r="AX4" s="96">
        <v>0.20916590237165189</v>
      </c>
      <c r="AY4" s="96">
        <v>6.9632388061986697E-2</v>
      </c>
      <c r="AZ4" s="96">
        <v>0.27879829043363857</v>
      </c>
      <c r="BA4" s="96"/>
      <c r="BB4" s="96">
        <v>0.64673505300559198</v>
      </c>
      <c r="BC4" s="96">
        <v>1.4554918633071408</v>
      </c>
      <c r="BF4" s="93" t="s">
        <v>617</v>
      </c>
      <c r="BG4" s="108"/>
      <c r="BT4" s="90"/>
    </row>
    <row r="5" spans="1:72">
      <c r="A5" s="100" t="s">
        <v>450</v>
      </c>
      <c r="B5" s="99" t="s">
        <v>559</v>
      </c>
      <c r="C5" s="99">
        <v>19</v>
      </c>
      <c r="D5" s="99" t="s">
        <v>616</v>
      </c>
      <c r="E5" s="96">
        <v>45.42</v>
      </c>
      <c r="F5" s="96">
        <v>1.84</v>
      </c>
      <c r="G5" s="96">
        <v>0.248</v>
      </c>
      <c r="H5" s="96">
        <v>0.43049999999999999</v>
      </c>
      <c r="I5" s="96">
        <v>14.73</v>
      </c>
      <c r="J5" s="96">
        <v>12.16</v>
      </c>
      <c r="K5" s="96">
        <v>11.3</v>
      </c>
      <c r="L5" s="96">
        <v>10.52</v>
      </c>
      <c r="M5" s="96">
        <v>0</v>
      </c>
      <c r="N5" s="96">
        <v>0.3533</v>
      </c>
      <c r="O5" s="96">
        <v>0</v>
      </c>
      <c r="P5" s="96">
        <v>97.001800000000003</v>
      </c>
      <c r="Q5" s="98">
        <v>23</v>
      </c>
      <c r="R5" s="96">
        <v>6.7112487563649985</v>
      </c>
      <c r="S5" s="96">
        <v>0.52708708787868586</v>
      </c>
      <c r="T5" s="96">
        <v>4.6743034658374844E-2</v>
      </c>
      <c r="U5" s="96">
        <v>4.7843311307801943E-2</v>
      </c>
      <c r="V5" s="96">
        <v>1.8199610980756995</v>
      </c>
      <c r="W5" s="96">
        <v>2.1174827176137208</v>
      </c>
      <c r="X5" s="96">
        <v>2.4891984847741582</v>
      </c>
      <c r="Y5" s="96">
        <v>1.6653053047020576</v>
      </c>
      <c r="Z5" s="96">
        <v>0</v>
      </c>
      <c r="AA5" s="96">
        <v>4.4211839413376391E-2</v>
      </c>
      <c r="AB5" s="96">
        <v>0</v>
      </c>
      <c r="AC5" s="96">
        <v>15.469081634788873</v>
      </c>
      <c r="AD5" s="96">
        <v>6.5946023108512222</v>
      </c>
      <c r="AE5" s="96">
        <v>1.4053976891487778</v>
      </c>
      <c r="AF5" s="96">
        <v>0</v>
      </c>
      <c r="AG5" s="97">
        <v>8</v>
      </c>
      <c r="AH5" s="96">
        <v>0.67528161952972221</v>
      </c>
      <c r="AI5" s="96">
        <v>4.701175932571048E-2</v>
      </c>
      <c r="AJ5" s="96">
        <v>0</v>
      </c>
      <c r="AK5" s="96">
        <v>0.78561773426648829</v>
      </c>
      <c r="AL5" s="96">
        <v>2.4459343820761608</v>
      </c>
      <c r="AM5" s="96">
        <v>1.0027110997149113</v>
      </c>
      <c r="AN5" s="96">
        <v>4.3443405087006504E-2</v>
      </c>
      <c r="AO5" s="96">
        <v>0</v>
      </c>
      <c r="AP5" s="96">
        <v>5</v>
      </c>
      <c r="AQ5" s="96">
        <v>0</v>
      </c>
      <c r="AR5" s="96">
        <v>0</v>
      </c>
      <c r="AS5" s="96">
        <v>2.7755575615628914E-16</v>
      </c>
      <c r="AT5" s="96">
        <v>0</v>
      </c>
      <c r="AU5" s="96">
        <v>1.6363610721843014</v>
      </c>
      <c r="AV5" s="96">
        <v>0.3636389278156984</v>
      </c>
      <c r="AW5" s="96">
        <v>2</v>
      </c>
      <c r="AX5" s="96">
        <v>0.15428699833150705</v>
      </c>
      <c r="AY5" s="96">
        <v>4.5930606294688342E-2</v>
      </c>
      <c r="AZ5" s="96">
        <v>0.20021760462619539</v>
      </c>
      <c r="BA5" s="96"/>
      <c r="BB5" s="96">
        <v>0.56385653244189382</v>
      </c>
      <c r="BC5" s="96">
        <v>1.4053976891487778</v>
      </c>
      <c r="BF5" s="93" t="s">
        <v>615</v>
      </c>
      <c r="BG5" s="107"/>
      <c r="BT5" s="90"/>
    </row>
    <row r="6" spans="1:72">
      <c r="A6" s="100" t="s">
        <v>450</v>
      </c>
      <c r="B6" s="99" t="s">
        <v>559</v>
      </c>
      <c r="C6" s="99">
        <v>20</v>
      </c>
      <c r="D6" s="99" t="s">
        <v>614</v>
      </c>
      <c r="E6" s="96">
        <v>45.67</v>
      </c>
      <c r="F6" s="96">
        <v>1.73</v>
      </c>
      <c r="G6" s="96">
        <v>0.25729999999999997</v>
      </c>
      <c r="H6" s="96">
        <v>0.37969999999999998</v>
      </c>
      <c r="I6" s="96">
        <v>15.08</v>
      </c>
      <c r="J6" s="96">
        <v>11.58</v>
      </c>
      <c r="K6" s="96">
        <v>11.83</v>
      </c>
      <c r="L6" s="96">
        <v>10.59</v>
      </c>
      <c r="M6" s="96">
        <v>0</v>
      </c>
      <c r="N6" s="96">
        <v>0.30649999999999999</v>
      </c>
      <c r="O6" s="96">
        <v>0</v>
      </c>
      <c r="P6" s="96">
        <v>97.423500000000004</v>
      </c>
      <c r="Q6" s="98">
        <v>23</v>
      </c>
      <c r="R6" s="96">
        <v>6.7302129476924559</v>
      </c>
      <c r="S6" s="96">
        <v>0.49425633564132943</v>
      </c>
      <c r="T6" s="96">
        <v>4.8366715614598502E-2</v>
      </c>
      <c r="U6" s="96">
        <v>4.2085283695970005E-2</v>
      </c>
      <c r="V6" s="96">
        <v>1.8582420660431291</v>
      </c>
      <c r="W6" s="96">
        <v>2.0111128753297467</v>
      </c>
      <c r="X6" s="96">
        <v>2.5990068051067623</v>
      </c>
      <c r="Y6" s="96">
        <v>1.6719206942368416</v>
      </c>
      <c r="Z6" s="96">
        <v>0</v>
      </c>
      <c r="AA6" s="96">
        <v>3.825313321383169E-2</v>
      </c>
      <c r="AB6" s="96">
        <v>0</v>
      </c>
      <c r="AC6" s="96">
        <v>15.493456856574667</v>
      </c>
      <c r="AD6" s="96">
        <v>6.5888501256164522</v>
      </c>
      <c r="AE6" s="96">
        <v>1.4111498743835478</v>
      </c>
      <c r="AF6" s="96">
        <v>0</v>
      </c>
      <c r="AG6" s="97">
        <v>8</v>
      </c>
      <c r="AH6" s="96">
        <v>0.55772115900455965</v>
      </c>
      <c r="AI6" s="96">
        <v>4.1201315459397148E-2</v>
      </c>
      <c r="AJ6" s="96">
        <v>0</v>
      </c>
      <c r="AK6" s="96">
        <v>0.94589963008398459</v>
      </c>
      <c r="AL6" s="96">
        <v>2.544416714210664</v>
      </c>
      <c r="AM6" s="96">
        <v>0.8733115249615564</v>
      </c>
      <c r="AN6" s="96">
        <v>3.7449656279835035E-2</v>
      </c>
      <c r="AO6" s="96">
        <v>0</v>
      </c>
      <c r="AP6" s="96">
        <v>4.9999999999999973</v>
      </c>
      <c r="AQ6" s="96">
        <v>0</v>
      </c>
      <c r="AR6" s="96">
        <v>0</v>
      </c>
      <c r="AS6" s="96">
        <v>0</v>
      </c>
      <c r="AT6" s="96">
        <v>0</v>
      </c>
      <c r="AU6" s="96">
        <v>1.6368033169024996</v>
      </c>
      <c r="AV6" s="96">
        <v>0.36319668309750042</v>
      </c>
      <c r="AW6" s="96">
        <v>2</v>
      </c>
      <c r="AX6" s="96">
        <v>0.12067818750279219</v>
      </c>
      <c r="AY6" s="96">
        <v>4.7350810847993551E-2</v>
      </c>
      <c r="AZ6" s="96">
        <v>0.16802899835078575</v>
      </c>
      <c r="BA6" s="96"/>
      <c r="BB6" s="96">
        <v>0.53122568144828619</v>
      </c>
      <c r="BC6" s="96">
        <v>1.4111498743835478</v>
      </c>
      <c r="BF6" s="93" t="s">
        <v>613</v>
      </c>
      <c r="BG6" s="106"/>
      <c r="BT6" s="90"/>
    </row>
    <row r="7" spans="1:72">
      <c r="A7" s="100" t="s">
        <v>450</v>
      </c>
      <c r="B7" s="99" t="s">
        <v>559</v>
      </c>
      <c r="C7" s="99">
        <v>21</v>
      </c>
      <c r="D7" s="99" t="s">
        <v>612</v>
      </c>
      <c r="E7" s="96">
        <v>44.55</v>
      </c>
      <c r="F7" s="96">
        <v>1.84</v>
      </c>
      <c r="G7" s="96">
        <v>0.34150000000000003</v>
      </c>
      <c r="H7" s="96">
        <v>0.45989999999999998</v>
      </c>
      <c r="I7" s="96">
        <v>15.04</v>
      </c>
      <c r="J7" s="96">
        <v>12.53</v>
      </c>
      <c r="K7" s="96">
        <v>11.09</v>
      </c>
      <c r="L7" s="96">
        <v>10.97</v>
      </c>
      <c r="M7" s="96">
        <v>0</v>
      </c>
      <c r="N7" s="96">
        <v>0.34499999999999997</v>
      </c>
      <c r="O7" s="96">
        <v>0</v>
      </c>
      <c r="P7" s="96">
        <v>97.166399999999996</v>
      </c>
      <c r="Q7" s="98">
        <v>23</v>
      </c>
      <c r="R7" s="96">
        <v>6.6065019830745948</v>
      </c>
      <c r="S7" s="96">
        <v>0.52899313020009997</v>
      </c>
      <c r="T7" s="96">
        <v>6.4598671435933314E-2</v>
      </c>
      <c r="U7" s="96">
        <v>5.1295484793385832E-2</v>
      </c>
      <c r="V7" s="96">
        <v>1.8649828784130018</v>
      </c>
      <c r="W7" s="96">
        <v>2.1898028929120827</v>
      </c>
      <c r="X7" s="96">
        <v>2.4517731537025726</v>
      </c>
      <c r="Y7" s="96">
        <v>1.7428194896340348</v>
      </c>
      <c r="Z7" s="96">
        <v>0</v>
      </c>
      <c r="AA7" s="96">
        <v>4.3329302328290881E-2</v>
      </c>
      <c r="AB7" s="96">
        <v>0</v>
      </c>
      <c r="AC7" s="96">
        <v>15.544096986493997</v>
      </c>
      <c r="AD7" s="96">
        <v>6.5026173215968264</v>
      </c>
      <c r="AE7" s="96">
        <v>1.4973826784031736</v>
      </c>
      <c r="AF7" s="96">
        <v>0</v>
      </c>
      <c r="AG7" s="97">
        <v>8</v>
      </c>
      <c r="AH7" s="96">
        <v>0.65798641992048479</v>
      </c>
      <c r="AI7" s="96">
        <v>5.0488883344275398E-2</v>
      </c>
      <c r="AJ7" s="96">
        <v>0</v>
      </c>
      <c r="AK7" s="96">
        <v>0.71195790721623953</v>
      </c>
      <c r="AL7" s="96">
        <v>2.4132199791564664</v>
      </c>
      <c r="AM7" s="96">
        <v>1.1236988443777398</v>
      </c>
      <c r="AN7" s="96">
        <v>4.2647965984794034E-2</v>
      </c>
      <c r="AO7" s="96">
        <v>0</v>
      </c>
      <c r="AP7" s="96">
        <v>5</v>
      </c>
      <c r="AQ7" s="96">
        <v>0</v>
      </c>
      <c r="AR7" s="96">
        <v>0</v>
      </c>
      <c r="AS7" s="96">
        <v>1.5612511283791264E-15</v>
      </c>
      <c r="AT7" s="96">
        <v>0</v>
      </c>
      <c r="AU7" s="96">
        <v>1.7154143343549881</v>
      </c>
      <c r="AV7" s="96">
        <v>0.28458566564501031</v>
      </c>
      <c r="AW7" s="96">
        <v>2</v>
      </c>
      <c r="AX7" s="96">
        <v>0.23608925434404426</v>
      </c>
      <c r="AY7" s="96">
        <v>6.3582882576529623E-2</v>
      </c>
      <c r="AZ7" s="96">
        <v>0.29967213692057387</v>
      </c>
      <c r="BA7" s="96"/>
      <c r="BB7" s="96">
        <v>0.58425780256558424</v>
      </c>
      <c r="BC7" s="96">
        <v>1.4973826784031736</v>
      </c>
      <c r="BF7" s="93" t="s">
        <v>611</v>
      </c>
      <c r="BG7" s="105"/>
      <c r="BT7" s="90"/>
    </row>
    <row r="8" spans="1:72">
      <c r="A8" s="100" t="s">
        <v>450</v>
      </c>
      <c r="B8" s="99" t="s">
        <v>559</v>
      </c>
      <c r="C8" s="99">
        <v>22</v>
      </c>
      <c r="D8" s="99" t="s">
        <v>610</v>
      </c>
      <c r="E8" s="96">
        <v>44.8</v>
      </c>
      <c r="F8" s="96">
        <v>1.88</v>
      </c>
      <c r="G8" s="96">
        <v>0.29609999999999997</v>
      </c>
      <c r="H8" s="96">
        <v>0.46789999999999998</v>
      </c>
      <c r="I8" s="96">
        <v>14.93</v>
      </c>
      <c r="J8" s="96">
        <v>12.2</v>
      </c>
      <c r="K8" s="96">
        <v>11.39</v>
      </c>
      <c r="L8" s="96">
        <v>10.79</v>
      </c>
      <c r="M8" s="96">
        <v>0</v>
      </c>
      <c r="N8" s="96">
        <v>0.35389999999999999</v>
      </c>
      <c r="O8" s="96">
        <v>0</v>
      </c>
      <c r="P8" s="96">
        <v>97.107899999999987</v>
      </c>
      <c r="Q8" s="98">
        <v>23</v>
      </c>
      <c r="R8" s="96">
        <v>6.6389329738362948</v>
      </c>
      <c r="S8" s="96">
        <v>0.54011528414119703</v>
      </c>
      <c r="T8" s="96">
        <v>5.5971596459593875E-2</v>
      </c>
      <c r="U8" s="96">
        <v>5.2151305319183244E-2</v>
      </c>
      <c r="V8" s="96">
        <v>1.8500489920427303</v>
      </c>
      <c r="W8" s="96">
        <v>2.1306405765875587</v>
      </c>
      <c r="X8" s="96">
        <v>2.5163373970032148</v>
      </c>
      <c r="Y8" s="96">
        <v>1.7130247343577387</v>
      </c>
      <c r="Z8" s="96">
        <v>0</v>
      </c>
      <c r="AA8" s="96">
        <v>4.4416013103627291E-2</v>
      </c>
      <c r="AB8" s="96">
        <v>0</v>
      </c>
      <c r="AC8" s="96">
        <v>15.541638872851138</v>
      </c>
      <c r="AD8" s="96">
        <v>6.5222709901008606</v>
      </c>
      <c r="AE8" s="96">
        <v>1.4777290098991394</v>
      </c>
      <c r="AF8" s="96">
        <v>0</v>
      </c>
      <c r="AG8" s="97">
        <v>8</v>
      </c>
      <c r="AH8" s="96">
        <v>0.61547109887958662</v>
      </c>
      <c r="AI8" s="96">
        <v>5.1234881737727417E-2</v>
      </c>
      <c r="AJ8" s="96">
        <v>0</v>
      </c>
      <c r="AK8" s="96">
        <v>0.79412608114735994</v>
      </c>
      <c r="AL8" s="96">
        <v>2.4721193105066401</v>
      </c>
      <c r="AM8" s="96">
        <v>1.0234131105599817</v>
      </c>
      <c r="AN8" s="96">
        <v>4.3635517168704396E-2</v>
      </c>
      <c r="AO8" s="96">
        <v>0</v>
      </c>
      <c r="AP8" s="96">
        <v>5</v>
      </c>
      <c r="AQ8" s="96">
        <v>0</v>
      </c>
      <c r="AR8" s="96">
        <v>0</v>
      </c>
      <c r="AS8" s="96">
        <v>2.4980018054066022E-15</v>
      </c>
      <c r="AT8" s="96">
        <v>0</v>
      </c>
      <c r="AU8" s="96">
        <v>1.6829227790457002</v>
      </c>
      <c r="AV8" s="96">
        <v>0.31707722095429736</v>
      </c>
      <c r="AW8" s="96">
        <v>2</v>
      </c>
      <c r="AX8" s="96">
        <v>0.21354694153496212</v>
      </c>
      <c r="AY8" s="96">
        <v>5.4988041195284248E-2</v>
      </c>
      <c r="AZ8" s="96">
        <v>0.26853498273024634</v>
      </c>
      <c r="BA8" s="96"/>
      <c r="BB8" s="96">
        <v>0.5856122036845437</v>
      </c>
      <c r="BC8" s="96">
        <v>1.4777290098991394</v>
      </c>
      <c r="BF8" s="93" t="s">
        <v>609</v>
      </c>
      <c r="BG8" s="104"/>
      <c r="BT8" s="90"/>
    </row>
    <row r="9" spans="1:72">
      <c r="A9" s="100" t="s">
        <v>450</v>
      </c>
      <c r="B9" s="99" t="s">
        <v>559</v>
      </c>
      <c r="C9" s="99">
        <v>15</v>
      </c>
      <c r="D9" s="99" t="s">
        <v>608</v>
      </c>
      <c r="E9" s="96">
        <v>46.11</v>
      </c>
      <c r="F9" s="96">
        <v>1.58</v>
      </c>
      <c r="G9" s="96">
        <v>0.22470000000000001</v>
      </c>
      <c r="H9" s="96">
        <v>0.3397</v>
      </c>
      <c r="I9" s="96">
        <v>14.78</v>
      </c>
      <c r="J9" s="96">
        <v>10.81</v>
      </c>
      <c r="K9" s="96">
        <v>12.08</v>
      </c>
      <c r="L9" s="96">
        <v>11.14</v>
      </c>
      <c r="M9" s="96">
        <v>0</v>
      </c>
      <c r="N9" s="96">
        <v>0.317</v>
      </c>
      <c r="O9" s="96">
        <v>0</v>
      </c>
      <c r="P9" s="96">
        <v>97.381399999999985</v>
      </c>
      <c r="Q9" s="98">
        <v>23</v>
      </c>
      <c r="R9" s="96">
        <v>6.7945125900674217</v>
      </c>
      <c r="S9" s="96">
        <v>0.4513657695735489</v>
      </c>
      <c r="T9" s="96">
        <v>4.2235269991591239E-2</v>
      </c>
      <c r="U9" s="96">
        <v>3.764875335256785E-2</v>
      </c>
      <c r="V9" s="96">
        <v>1.8211292552387237</v>
      </c>
      <c r="W9" s="96">
        <v>1.8772364243374302</v>
      </c>
      <c r="X9" s="96">
        <v>2.6537193894672564</v>
      </c>
      <c r="Y9" s="96">
        <v>1.7586130653970693</v>
      </c>
      <c r="Z9" s="96">
        <v>0</v>
      </c>
      <c r="AA9" s="96">
        <v>3.9560446768259476E-2</v>
      </c>
      <c r="AB9" s="96">
        <v>0</v>
      </c>
      <c r="AC9" s="96">
        <v>15.47602096419387</v>
      </c>
      <c r="AD9" s="96">
        <v>6.6795185842580143</v>
      </c>
      <c r="AE9" s="96">
        <v>1.3204814157419857</v>
      </c>
      <c r="AF9" s="96">
        <v>0</v>
      </c>
      <c r="AG9" s="97">
        <v>8</v>
      </c>
      <c r="AH9" s="96">
        <v>0.52498364406791942</v>
      </c>
      <c r="AI9" s="96">
        <v>3.7011565488927554E-2</v>
      </c>
      <c r="AJ9" s="96">
        <v>0</v>
      </c>
      <c r="AK9" s="96">
        <v>0.76535263477891802</v>
      </c>
      <c r="AL9" s="96">
        <v>2.6088064072858654</v>
      </c>
      <c r="AM9" s="96">
        <v>1.0249548440070335</v>
      </c>
      <c r="AN9" s="96">
        <v>3.8890904371334307E-2</v>
      </c>
      <c r="AO9" s="96">
        <v>0</v>
      </c>
      <c r="AP9" s="96">
        <v>4.9999999999999982</v>
      </c>
      <c r="AQ9" s="96">
        <v>0</v>
      </c>
      <c r="AR9" s="96">
        <v>0</v>
      </c>
      <c r="AS9" s="96">
        <v>0</v>
      </c>
      <c r="AT9" s="96">
        <v>0</v>
      </c>
      <c r="AU9" s="96">
        <v>1.7288493467523498</v>
      </c>
      <c r="AV9" s="96">
        <v>0.2711506532476502</v>
      </c>
      <c r="AW9" s="96">
        <v>2</v>
      </c>
      <c r="AX9" s="96">
        <v>0.17257595792557651</v>
      </c>
      <c r="AY9" s="96">
        <v>4.1520457439786586E-2</v>
      </c>
      <c r="AZ9" s="96">
        <v>0.21409641536536309</v>
      </c>
      <c r="BA9" s="96"/>
      <c r="BB9" s="96">
        <v>0.48524706861301325</v>
      </c>
      <c r="BC9" s="96">
        <v>1.3204814157419857</v>
      </c>
      <c r="BT9" s="90"/>
    </row>
    <row r="10" spans="1:72">
      <c r="A10" s="100" t="s">
        <v>450</v>
      </c>
      <c r="B10" s="99" t="s">
        <v>559</v>
      </c>
      <c r="C10" s="99">
        <v>42</v>
      </c>
      <c r="D10" s="99" t="s">
        <v>607</v>
      </c>
      <c r="E10" s="96">
        <v>45.7</v>
      </c>
      <c r="F10" s="96">
        <v>1.76</v>
      </c>
      <c r="G10" s="96">
        <v>0.28739999999999999</v>
      </c>
      <c r="H10" s="96">
        <v>0.4572</v>
      </c>
      <c r="I10" s="96">
        <v>15.46</v>
      </c>
      <c r="J10" s="96">
        <v>11.28</v>
      </c>
      <c r="K10" s="96">
        <v>11.74</v>
      </c>
      <c r="L10" s="96">
        <v>10.88</v>
      </c>
      <c r="M10" s="96">
        <v>0</v>
      </c>
      <c r="N10" s="96">
        <v>0.34510000000000002</v>
      </c>
      <c r="O10" s="96">
        <v>0</v>
      </c>
      <c r="P10" s="96">
        <v>97.909699999999987</v>
      </c>
      <c r="Q10" s="98">
        <v>23</v>
      </c>
      <c r="R10" s="96">
        <v>6.72509033402575</v>
      </c>
      <c r="S10" s="96">
        <v>0.5021147020618284</v>
      </c>
      <c r="T10" s="96">
        <v>5.394829242539962E-2</v>
      </c>
      <c r="U10" s="96">
        <v>5.0603436595552984E-2</v>
      </c>
      <c r="V10" s="96">
        <v>1.9023681373538077</v>
      </c>
      <c r="W10" s="96">
        <v>1.9562354051342279</v>
      </c>
      <c r="X10" s="96">
        <v>2.5755791281632043</v>
      </c>
      <c r="Y10" s="96">
        <v>1.71527096671789</v>
      </c>
      <c r="Z10" s="96">
        <v>0</v>
      </c>
      <c r="AA10" s="96">
        <v>4.3009621577540166E-2</v>
      </c>
      <c r="AB10" s="96">
        <v>0</v>
      </c>
      <c r="AC10" s="96">
        <v>15.5242200240552</v>
      </c>
      <c r="AD10" s="96">
        <v>6.596764955778502</v>
      </c>
      <c r="AE10" s="96">
        <v>1.403235044221498</v>
      </c>
      <c r="AF10" s="96">
        <v>0</v>
      </c>
      <c r="AG10" s="97">
        <v>8</v>
      </c>
      <c r="AH10" s="96">
        <v>0.515672290086024</v>
      </c>
      <c r="AI10" s="96">
        <v>4.9637842853431792E-2</v>
      </c>
      <c r="AJ10" s="96">
        <v>0</v>
      </c>
      <c r="AK10" s="96">
        <v>0.86100396301387572</v>
      </c>
      <c r="AL10" s="96">
        <v>2.5264329978643998</v>
      </c>
      <c r="AM10" s="96">
        <v>1.0050639763252973</v>
      </c>
      <c r="AN10" s="96">
        <v>4.2188929856971313E-2</v>
      </c>
      <c r="AO10" s="96">
        <v>0</v>
      </c>
      <c r="AP10" s="96">
        <v>5</v>
      </c>
      <c r="AQ10" s="96">
        <v>0</v>
      </c>
      <c r="AR10" s="96">
        <v>0</v>
      </c>
      <c r="AS10" s="96">
        <v>5.5511151231257827E-16</v>
      </c>
      <c r="AT10" s="96">
        <v>0</v>
      </c>
      <c r="AU10" s="96">
        <v>1.6825408791401917</v>
      </c>
      <c r="AV10" s="96">
        <v>0.31745912085980788</v>
      </c>
      <c r="AW10" s="96">
        <v>2</v>
      </c>
      <c r="AX10" s="96">
        <v>0.17507443717789006</v>
      </c>
      <c r="AY10" s="96">
        <v>5.2918873534733457E-2</v>
      </c>
      <c r="AZ10" s="96">
        <v>0.22799331071262352</v>
      </c>
      <c r="BA10" s="96"/>
      <c r="BB10" s="96">
        <v>0.5454524315724314</v>
      </c>
      <c r="BC10" s="96">
        <v>1.403235044221498</v>
      </c>
      <c r="BT10" s="90"/>
    </row>
    <row r="11" spans="1:72">
      <c r="A11" s="100" t="s">
        <v>495</v>
      </c>
      <c r="B11" s="99" t="s">
        <v>559</v>
      </c>
      <c r="C11" s="99">
        <v>14</v>
      </c>
      <c r="D11" s="99" t="s">
        <v>606</v>
      </c>
      <c r="E11" s="96">
        <v>46.09</v>
      </c>
      <c r="F11" s="96">
        <v>1.98</v>
      </c>
      <c r="G11" s="96">
        <v>0.32819999999999999</v>
      </c>
      <c r="H11" s="96">
        <v>0.44900000000000001</v>
      </c>
      <c r="I11" s="96">
        <v>14.73</v>
      </c>
      <c r="J11" s="96">
        <v>11.51</v>
      </c>
      <c r="K11" s="96">
        <v>11.61</v>
      </c>
      <c r="L11" s="96">
        <v>10.24</v>
      </c>
      <c r="M11" s="96">
        <v>0</v>
      </c>
      <c r="N11" s="96">
        <v>0.33829999999999999</v>
      </c>
      <c r="O11" s="96">
        <v>0</v>
      </c>
      <c r="P11" s="96">
        <v>97.275500000000008</v>
      </c>
      <c r="Q11" s="98">
        <v>23</v>
      </c>
      <c r="R11" s="96">
        <v>6.7860465312568614</v>
      </c>
      <c r="S11" s="96">
        <v>0.56517593717292891</v>
      </c>
      <c r="T11" s="96">
        <v>6.1639302929067885E-2</v>
      </c>
      <c r="U11" s="96">
        <v>4.9721970768982347E-2</v>
      </c>
      <c r="V11" s="96">
        <v>1.8134935842469864</v>
      </c>
      <c r="W11" s="96">
        <v>1.9971723352820494</v>
      </c>
      <c r="X11" s="96">
        <v>2.5483978071233815</v>
      </c>
      <c r="Y11" s="96">
        <v>1.6152211800621052</v>
      </c>
      <c r="Z11" s="96">
        <v>0</v>
      </c>
      <c r="AA11" s="96">
        <v>4.2184301541765286E-2</v>
      </c>
      <c r="AB11" s="96">
        <v>0</v>
      </c>
      <c r="AC11" s="96">
        <v>15.479052950384128</v>
      </c>
      <c r="AD11" s="96">
        <v>6.6645383954108297</v>
      </c>
      <c r="AE11" s="96">
        <v>1.3354616045891703</v>
      </c>
      <c r="AF11" s="96">
        <v>0</v>
      </c>
      <c r="AG11" s="97">
        <v>8</v>
      </c>
      <c r="AH11" s="96">
        <v>0.62595019084016434</v>
      </c>
      <c r="AI11" s="96">
        <v>4.8831669774006568E-2</v>
      </c>
      <c r="AJ11" s="96">
        <v>0</v>
      </c>
      <c r="AK11" s="96">
        <v>0.80890886992324551</v>
      </c>
      <c r="AL11" s="96">
        <v>2.5027672524975904</v>
      </c>
      <c r="AM11" s="96">
        <v>0.97211305003797044</v>
      </c>
      <c r="AN11" s="96">
        <v>4.1428966927022692E-2</v>
      </c>
      <c r="AO11" s="96">
        <v>0</v>
      </c>
      <c r="AP11" s="96">
        <v>5</v>
      </c>
      <c r="AQ11" s="96">
        <v>0</v>
      </c>
      <c r="AR11" s="96">
        <v>0</v>
      </c>
      <c r="AS11" s="96">
        <v>7.9797279894933126E-16</v>
      </c>
      <c r="AT11" s="96">
        <v>0</v>
      </c>
      <c r="AU11" s="96">
        <v>1.5862996992463785</v>
      </c>
      <c r="AV11" s="96">
        <v>0.41370030075362063</v>
      </c>
      <c r="AW11" s="96">
        <v>2</v>
      </c>
      <c r="AX11" s="96">
        <v>0.14135583039755417</v>
      </c>
      <c r="AY11" s="96">
        <v>6.0535615125092174E-2</v>
      </c>
      <c r="AZ11" s="96">
        <v>0.20189144552264635</v>
      </c>
      <c r="BA11" s="96"/>
      <c r="BB11" s="96">
        <v>0.615591746276267</v>
      </c>
      <c r="BC11" s="96">
        <v>1.3354616045891703</v>
      </c>
      <c r="BT11" s="90"/>
    </row>
    <row r="12" spans="1:72">
      <c r="A12" s="100" t="s">
        <v>495</v>
      </c>
      <c r="B12" s="99" t="s">
        <v>597</v>
      </c>
      <c r="C12" s="99">
        <v>13</v>
      </c>
      <c r="D12" s="99" t="s">
        <v>605</v>
      </c>
      <c r="E12" s="96">
        <v>43.31</v>
      </c>
      <c r="F12" s="96">
        <v>2.44</v>
      </c>
      <c r="G12" s="96">
        <v>0.48880000000000001</v>
      </c>
      <c r="H12" s="96">
        <v>0.50580000000000003</v>
      </c>
      <c r="I12" s="96">
        <v>15.3</v>
      </c>
      <c r="J12" s="96">
        <v>14.61</v>
      </c>
      <c r="K12" s="96">
        <v>10.48</v>
      </c>
      <c r="L12" s="96">
        <v>9.89</v>
      </c>
      <c r="M12" s="96">
        <v>0</v>
      </c>
      <c r="N12" s="96">
        <v>0.29220000000000002</v>
      </c>
      <c r="O12" s="96">
        <v>0</v>
      </c>
      <c r="P12" s="96">
        <v>97.316800000000001</v>
      </c>
      <c r="Q12" s="98">
        <v>23</v>
      </c>
      <c r="R12" s="96">
        <v>6.4206392249639208</v>
      </c>
      <c r="S12" s="96">
        <v>0.70127484038164478</v>
      </c>
      <c r="T12" s="96">
        <v>9.2433691569343224E-2</v>
      </c>
      <c r="U12" s="96">
        <v>5.6397619965160149E-2</v>
      </c>
      <c r="V12" s="96">
        <v>1.8966389549176663</v>
      </c>
      <c r="W12" s="96">
        <v>2.5525272825012615</v>
      </c>
      <c r="X12" s="96">
        <v>2.3162009980465847</v>
      </c>
      <c r="Y12" s="96">
        <v>1.570754434757246</v>
      </c>
      <c r="Z12" s="96">
        <v>0</v>
      </c>
      <c r="AA12" s="96">
        <v>3.6686732692955831E-2</v>
      </c>
      <c r="AB12" s="96">
        <v>0</v>
      </c>
      <c r="AC12" s="96">
        <v>15.643553779795784</v>
      </c>
      <c r="AD12" s="96">
        <v>6.28569463824034</v>
      </c>
      <c r="AE12" s="96">
        <v>1.71430536175966</v>
      </c>
      <c r="AF12" s="96">
        <v>0</v>
      </c>
      <c r="AG12" s="97">
        <v>8</v>
      </c>
      <c r="AH12" s="96">
        <v>0.78457465492131506</v>
      </c>
      <c r="AI12" s="96">
        <v>5.521229351217994E-2</v>
      </c>
      <c r="AJ12" s="96">
        <v>0</v>
      </c>
      <c r="AK12" s="96">
        <v>0.94647695246489083</v>
      </c>
      <c r="AL12" s="96">
        <v>2.267520675807813</v>
      </c>
      <c r="AM12" s="96">
        <v>0.91029974715892714</v>
      </c>
      <c r="AN12" s="96">
        <v>3.5915676134873453E-2</v>
      </c>
      <c r="AO12" s="96">
        <v>0</v>
      </c>
      <c r="AP12" s="96">
        <v>4.9999999999999991</v>
      </c>
      <c r="AQ12" s="96">
        <v>0</v>
      </c>
      <c r="AR12" s="96">
        <v>0</v>
      </c>
      <c r="AS12" s="96">
        <v>0</v>
      </c>
      <c r="AT12" s="96">
        <v>0</v>
      </c>
      <c r="AU12" s="96">
        <v>1.5377413965509543</v>
      </c>
      <c r="AV12" s="96">
        <v>0.46225860344904568</v>
      </c>
      <c r="AW12" s="96">
        <v>2</v>
      </c>
      <c r="AX12" s="96">
        <v>0.22427732384322863</v>
      </c>
      <c r="AY12" s="96">
        <v>9.0490983706290842E-2</v>
      </c>
      <c r="AZ12" s="96">
        <v>0.31476830754951945</v>
      </c>
      <c r="BA12" s="96"/>
      <c r="BB12" s="96">
        <v>0.77702691099856513</v>
      </c>
      <c r="BC12" s="96">
        <v>1.71430536175966</v>
      </c>
      <c r="BT12" s="90"/>
    </row>
    <row r="13" spans="1:72">
      <c r="A13" s="100" t="s">
        <v>495</v>
      </c>
      <c r="B13" s="99" t="s">
        <v>597</v>
      </c>
      <c r="C13" s="99">
        <v>20</v>
      </c>
      <c r="D13" s="99" t="s">
        <v>604</v>
      </c>
      <c r="E13" s="96">
        <v>44.75</v>
      </c>
      <c r="F13" s="96">
        <v>1.92</v>
      </c>
      <c r="G13" s="96">
        <v>0.35599999999999998</v>
      </c>
      <c r="H13" s="96">
        <v>0.59850000000000003</v>
      </c>
      <c r="I13" s="96">
        <v>15.13</v>
      </c>
      <c r="J13" s="96">
        <v>12.1</v>
      </c>
      <c r="K13" s="96">
        <v>11.61</v>
      </c>
      <c r="L13" s="96">
        <v>10.69</v>
      </c>
      <c r="M13" s="96">
        <v>0</v>
      </c>
      <c r="N13" s="96">
        <v>0.31530000000000002</v>
      </c>
      <c r="O13" s="96">
        <v>0</v>
      </c>
      <c r="P13" s="96">
        <v>97.469799999999992</v>
      </c>
      <c r="Q13" s="98">
        <v>23</v>
      </c>
      <c r="R13" s="96">
        <v>6.6165152451774913</v>
      </c>
      <c r="S13" s="96">
        <v>0.5503587230237228</v>
      </c>
      <c r="T13" s="96">
        <v>6.7142157535339697E-2</v>
      </c>
      <c r="U13" s="96">
        <v>6.6556779639924374E-2</v>
      </c>
      <c r="V13" s="96">
        <v>1.8705889192256961</v>
      </c>
      <c r="W13" s="96">
        <v>2.1083938513542129</v>
      </c>
      <c r="X13" s="96">
        <v>2.5591360545353212</v>
      </c>
      <c r="Y13" s="96">
        <v>1.6933077734499473</v>
      </c>
      <c r="Z13" s="96">
        <v>0</v>
      </c>
      <c r="AA13" s="96">
        <v>3.9481985843355591E-2</v>
      </c>
      <c r="AB13" s="96">
        <v>0</v>
      </c>
      <c r="AC13" s="96">
        <v>15.571481489785011</v>
      </c>
      <c r="AD13" s="96">
        <v>6.4864505182005638</v>
      </c>
      <c r="AE13" s="96">
        <v>1.5135494817994362</v>
      </c>
      <c r="AF13" s="96">
        <v>0</v>
      </c>
      <c r="AG13" s="97">
        <v>8</v>
      </c>
      <c r="AH13" s="96">
        <v>0.55339843306485603</v>
      </c>
      <c r="AI13" s="96">
        <v>6.5248433924460364E-2</v>
      </c>
      <c r="AJ13" s="96">
        <v>0</v>
      </c>
      <c r="AK13" s="96">
        <v>0.88647366799612537</v>
      </c>
      <c r="AL13" s="96">
        <v>2.5088296137736905</v>
      </c>
      <c r="AM13" s="96">
        <v>0.94734398598651326</v>
      </c>
      <c r="AN13" s="96">
        <v>3.8705865254354599E-2</v>
      </c>
      <c r="AO13" s="96">
        <v>0</v>
      </c>
      <c r="AP13" s="96">
        <v>5</v>
      </c>
      <c r="AQ13" s="96">
        <v>0</v>
      </c>
      <c r="AR13" s="96">
        <v>0</v>
      </c>
      <c r="AS13" s="96">
        <v>0</v>
      </c>
      <c r="AT13" s="96">
        <v>0</v>
      </c>
      <c r="AU13" s="96">
        <v>1.660021427831353</v>
      </c>
      <c r="AV13" s="96">
        <v>0.33997857216864702</v>
      </c>
      <c r="AW13" s="96">
        <v>2</v>
      </c>
      <c r="AX13" s="96">
        <v>0.19956142613413985</v>
      </c>
      <c r="AY13" s="96">
        <v>6.5822304702711401E-2</v>
      </c>
      <c r="AZ13" s="96">
        <v>0.26538373083685124</v>
      </c>
      <c r="BA13" s="96"/>
      <c r="BB13" s="96">
        <v>0.6053623030054982</v>
      </c>
      <c r="BC13" s="96">
        <v>1.5135494817994362</v>
      </c>
      <c r="BT13" s="90"/>
    </row>
    <row r="14" spans="1:72">
      <c r="A14" s="100" t="s">
        <v>495</v>
      </c>
      <c r="B14" s="99" t="s">
        <v>597</v>
      </c>
      <c r="C14" s="99">
        <v>16</v>
      </c>
      <c r="D14" s="99" t="s">
        <v>603</v>
      </c>
      <c r="E14" s="96">
        <v>44.48</v>
      </c>
      <c r="F14" s="96">
        <v>2.0099999999999998</v>
      </c>
      <c r="G14" s="96">
        <v>0.35859999999999997</v>
      </c>
      <c r="H14" s="96">
        <v>0.45939999999999998</v>
      </c>
      <c r="I14" s="96">
        <v>15.03</v>
      </c>
      <c r="J14" s="96">
        <v>12.35</v>
      </c>
      <c r="K14" s="96">
        <v>11.33</v>
      </c>
      <c r="L14" s="96">
        <v>10.74</v>
      </c>
      <c r="M14" s="96">
        <v>0</v>
      </c>
      <c r="N14" s="96">
        <v>0.29399999999999998</v>
      </c>
      <c r="O14" s="96">
        <v>0</v>
      </c>
      <c r="P14" s="96">
        <v>97.051999999999992</v>
      </c>
      <c r="Q14" s="98">
        <v>23</v>
      </c>
      <c r="R14" s="96">
        <v>6.6056367360564758</v>
      </c>
      <c r="S14" s="96">
        <v>0.57870110742642722</v>
      </c>
      <c r="T14" s="96">
        <v>6.793118810031995E-2</v>
      </c>
      <c r="U14" s="96">
        <v>5.1313633375530986E-2</v>
      </c>
      <c r="V14" s="96">
        <v>1.8664314350775635</v>
      </c>
      <c r="W14" s="96">
        <v>2.1614587848462716</v>
      </c>
      <c r="X14" s="96">
        <v>2.5084456517155251</v>
      </c>
      <c r="Y14" s="96">
        <v>1.7087404827469033</v>
      </c>
      <c r="Z14" s="96">
        <v>0</v>
      </c>
      <c r="AA14" s="96">
        <v>3.6977366563213147E-2</v>
      </c>
      <c r="AB14" s="96">
        <v>0</v>
      </c>
      <c r="AC14" s="96">
        <v>15.585636385908229</v>
      </c>
      <c r="AD14" s="96">
        <v>6.4906701873408359</v>
      </c>
      <c r="AE14" s="96">
        <v>1.5093298126591641</v>
      </c>
      <c r="AF14" s="96">
        <v>0</v>
      </c>
      <c r="AG14" s="97">
        <v>8</v>
      </c>
      <c r="AH14" s="96">
        <v>0.61451027370063471</v>
      </c>
      <c r="AI14" s="96">
        <v>5.0420554999143254E-2</v>
      </c>
      <c r="AJ14" s="96">
        <v>0</v>
      </c>
      <c r="AK14" s="96">
        <v>0.78666439441401537</v>
      </c>
      <c r="AL14" s="96">
        <v>2.4647878862734225</v>
      </c>
      <c r="AM14" s="96">
        <v>1.0472830895958198</v>
      </c>
      <c r="AN14" s="96">
        <v>3.6333801016963818E-2</v>
      </c>
      <c r="AO14" s="96">
        <v>0</v>
      </c>
      <c r="AP14" s="96">
        <v>5</v>
      </c>
      <c r="AQ14" s="96">
        <v>0</v>
      </c>
      <c r="AR14" s="96">
        <v>0</v>
      </c>
      <c r="AS14" s="96">
        <v>0</v>
      </c>
      <c r="AT14" s="96">
        <v>0</v>
      </c>
      <c r="AU14" s="96">
        <v>1.6790010338789676</v>
      </c>
      <c r="AV14" s="96">
        <v>0.3209989661210324</v>
      </c>
      <c r="AW14" s="96">
        <v>2</v>
      </c>
      <c r="AX14" s="96">
        <v>0.24763024790326771</v>
      </c>
      <c r="AY14" s="96">
        <v>6.6748892652037525E-2</v>
      </c>
      <c r="AZ14" s="96">
        <v>0.31437914055530525</v>
      </c>
      <c r="BA14" s="96"/>
      <c r="BB14" s="96">
        <v>0.63537810667633765</v>
      </c>
      <c r="BC14" s="96">
        <v>1.5093298126591641</v>
      </c>
      <c r="BT14" s="90"/>
    </row>
    <row r="15" spans="1:72">
      <c r="A15" s="100" t="s">
        <v>450</v>
      </c>
      <c r="B15" s="99" t="s">
        <v>597</v>
      </c>
      <c r="C15" s="99">
        <v>34</v>
      </c>
      <c r="D15" s="99" t="s">
        <v>602</v>
      </c>
      <c r="E15" s="96">
        <v>42.12</v>
      </c>
      <c r="F15" s="96">
        <v>2.09</v>
      </c>
      <c r="G15" s="96">
        <v>0.37369999999999998</v>
      </c>
      <c r="H15" s="96">
        <v>0.42770000000000002</v>
      </c>
      <c r="I15" s="96">
        <v>17.5</v>
      </c>
      <c r="J15" s="96">
        <v>15.05</v>
      </c>
      <c r="K15" s="96">
        <v>8.91</v>
      </c>
      <c r="L15" s="96">
        <v>10.99</v>
      </c>
      <c r="M15" s="96">
        <v>0</v>
      </c>
      <c r="N15" s="96">
        <v>0.309</v>
      </c>
      <c r="O15" s="96">
        <v>0</v>
      </c>
      <c r="P15" s="96">
        <v>97.770399999999981</v>
      </c>
      <c r="Q15" s="98">
        <v>23</v>
      </c>
      <c r="R15" s="96">
        <v>6.3027494521424732</v>
      </c>
      <c r="S15" s="96">
        <v>0.60631221066553065</v>
      </c>
      <c r="T15" s="96">
        <v>7.1330258110766223E-2</v>
      </c>
      <c r="U15" s="96">
        <v>4.8136310387986624E-2</v>
      </c>
      <c r="V15" s="96">
        <v>2.1896912403843998</v>
      </c>
      <c r="W15" s="96">
        <v>2.6540449477166033</v>
      </c>
      <c r="X15" s="96">
        <v>1.9876699073925934</v>
      </c>
      <c r="Y15" s="96">
        <v>1.7618190123105706</v>
      </c>
      <c r="Z15" s="96">
        <v>0</v>
      </c>
      <c r="AA15" s="96">
        <v>3.9159658888461318E-2</v>
      </c>
      <c r="AB15" s="96">
        <v>0</v>
      </c>
      <c r="AC15" s="96">
        <v>15.660912997999386</v>
      </c>
      <c r="AD15" s="96">
        <v>6.1971821152195119</v>
      </c>
      <c r="AE15" s="96">
        <v>1.8028178847804881</v>
      </c>
      <c r="AF15" s="96">
        <v>0</v>
      </c>
      <c r="AG15" s="97">
        <v>8</v>
      </c>
      <c r="AH15" s="96">
        <v>0.80677337501281698</v>
      </c>
      <c r="AI15" s="96">
        <v>4.7330055572442679E-2</v>
      </c>
      <c r="AJ15" s="96">
        <v>0</v>
      </c>
      <c r="AK15" s="96">
        <v>0.75756790984604017</v>
      </c>
      <c r="AL15" s="96">
        <v>1.9543776084683491</v>
      </c>
      <c r="AM15" s="96">
        <v>1.3954472934078754</v>
      </c>
      <c r="AN15" s="96">
        <v>3.8503757692474355E-2</v>
      </c>
      <c r="AO15" s="96">
        <v>0</v>
      </c>
      <c r="AP15" s="96">
        <v>4.9999999999999991</v>
      </c>
      <c r="AQ15" s="96">
        <v>0</v>
      </c>
      <c r="AR15" s="96">
        <v>0</v>
      </c>
      <c r="AS15" s="96">
        <v>0</v>
      </c>
      <c r="AT15" s="96">
        <v>0</v>
      </c>
      <c r="AU15" s="96">
        <v>1.7323095827065356</v>
      </c>
      <c r="AV15" s="96">
        <v>0.26769041729346443</v>
      </c>
      <c r="AW15" s="96">
        <v>2</v>
      </c>
      <c r="AX15" s="96">
        <v>0.3284664213538947</v>
      </c>
      <c r="AY15" s="96">
        <v>7.0135518347118897E-2</v>
      </c>
      <c r="AZ15" s="96">
        <v>0.3986019397010136</v>
      </c>
      <c r="BA15" s="96"/>
      <c r="BB15" s="96">
        <v>0.66629235699447809</v>
      </c>
      <c r="BC15" s="96">
        <v>1.8028178847804881</v>
      </c>
      <c r="BT15" s="90"/>
    </row>
    <row r="16" spans="1:72">
      <c r="A16" s="100" t="s">
        <v>450</v>
      </c>
      <c r="B16" s="99" t="s">
        <v>597</v>
      </c>
      <c r="C16" s="99">
        <v>35</v>
      </c>
      <c r="D16" s="99" t="s">
        <v>601</v>
      </c>
      <c r="E16" s="96">
        <v>43.38</v>
      </c>
      <c r="F16" s="96">
        <v>1.94</v>
      </c>
      <c r="G16" s="96">
        <v>0.28489999999999999</v>
      </c>
      <c r="H16" s="96">
        <v>0.4133</v>
      </c>
      <c r="I16" s="96">
        <v>17.010000000000002</v>
      </c>
      <c r="J16" s="96">
        <v>13.67</v>
      </c>
      <c r="K16" s="96">
        <v>9.7100000000000009</v>
      </c>
      <c r="L16" s="96">
        <v>10.56</v>
      </c>
      <c r="M16" s="96">
        <v>0</v>
      </c>
      <c r="N16" s="96">
        <v>0.2853</v>
      </c>
      <c r="O16" s="96">
        <v>0</v>
      </c>
      <c r="P16" s="96">
        <v>97.253500000000003</v>
      </c>
      <c r="Q16" s="98">
        <v>23</v>
      </c>
      <c r="R16" s="96">
        <v>6.4845858865622317</v>
      </c>
      <c r="S16" s="96">
        <v>0.56221545084550262</v>
      </c>
      <c r="T16" s="96">
        <v>5.4324303286524996E-2</v>
      </c>
      <c r="U16" s="96">
        <v>4.6467571101558844E-2</v>
      </c>
      <c r="V16" s="96">
        <v>2.1261806637335314</v>
      </c>
      <c r="W16" s="96">
        <v>2.4081930932351487</v>
      </c>
      <c r="X16" s="96">
        <v>2.1638981061974323</v>
      </c>
      <c r="Y16" s="96">
        <v>1.6911360063419569</v>
      </c>
      <c r="Z16" s="96">
        <v>0</v>
      </c>
      <c r="AA16" s="96">
        <v>3.6118791480760686E-2</v>
      </c>
      <c r="AB16" s="96">
        <v>0</v>
      </c>
      <c r="AC16" s="96">
        <v>15.573119872784646</v>
      </c>
      <c r="AD16" s="96">
        <v>6.3548280639226293</v>
      </c>
      <c r="AE16" s="96">
        <v>1.6451719360773707</v>
      </c>
      <c r="AF16" s="96">
        <v>0</v>
      </c>
      <c r="AG16" s="97">
        <v>8</v>
      </c>
      <c r="AH16" s="96">
        <v>0.71483274578651912</v>
      </c>
      <c r="AI16" s="96">
        <v>4.5537745981656594E-2</v>
      </c>
      <c r="AJ16" s="96">
        <v>0</v>
      </c>
      <c r="AK16" s="96">
        <v>0.90205016934087101</v>
      </c>
      <c r="AL16" s="96">
        <v>2.120598084949199</v>
      </c>
      <c r="AM16" s="96">
        <v>1.1815852064913619</v>
      </c>
      <c r="AN16" s="96">
        <v>3.5396047450392487E-2</v>
      </c>
      <c r="AO16" s="96">
        <v>0</v>
      </c>
      <c r="AP16" s="96">
        <v>5</v>
      </c>
      <c r="AQ16" s="96">
        <v>0</v>
      </c>
      <c r="AR16" s="96">
        <v>0</v>
      </c>
      <c r="AS16" s="96">
        <v>8.3266726846886741E-16</v>
      </c>
      <c r="AT16" s="96">
        <v>0</v>
      </c>
      <c r="AU16" s="96">
        <v>1.6572960465034885</v>
      </c>
      <c r="AV16" s="96">
        <v>0.34270395349651062</v>
      </c>
      <c r="AW16" s="96">
        <v>2</v>
      </c>
      <c r="AX16" s="96">
        <v>0.20826145701762244</v>
      </c>
      <c r="AY16" s="96">
        <v>5.323726343013567E-2</v>
      </c>
      <c r="AZ16" s="96">
        <v>0.26149872044775813</v>
      </c>
      <c r="BA16" s="96"/>
      <c r="BB16" s="96">
        <v>0.60420267394426874</v>
      </c>
      <c r="BC16" s="96">
        <v>1.6451719360773707</v>
      </c>
      <c r="BT16" s="90"/>
    </row>
    <row r="17" spans="1:72">
      <c r="A17" s="100" t="s">
        <v>450</v>
      </c>
      <c r="B17" s="99" t="s">
        <v>597</v>
      </c>
      <c r="C17" s="99">
        <v>31</v>
      </c>
      <c r="D17" s="99" t="s">
        <v>600</v>
      </c>
      <c r="E17" s="96">
        <v>41.76</v>
      </c>
      <c r="F17" s="96">
        <v>2.16</v>
      </c>
      <c r="G17" s="96">
        <v>0.62460000000000004</v>
      </c>
      <c r="H17" s="96">
        <v>0.61880000000000002</v>
      </c>
      <c r="I17" s="96">
        <v>18.489999999999998</v>
      </c>
      <c r="J17" s="96">
        <v>14.83</v>
      </c>
      <c r="K17" s="96">
        <v>8.41</v>
      </c>
      <c r="L17" s="96">
        <v>10.29</v>
      </c>
      <c r="M17" s="96">
        <v>0</v>
      </c>
      <c r="N17" s="96">
        <v>0.4027</v>
      </c>
      <c r="O17" s="96">
        <v>0</v>
      </c>
      <c r="P17" s="96">
        <v>97.586100000000002</v>
      </c>
      <c r="Q17" s="98">
        <v>23</v>
      </c>
      <c r="R17" s="96">
        <v>6.2972952322593896</v>
      </c>
      <c r="S17" s="96">
        <v>0.63147427571877057</v>
      </c>
      <c r="T17" s="96">
        <v>0.12014468450407059</v>
      </c>
      <c r="U17" s="96">
        <v>7.0183615547394496E-2</v>
      </c>
      <c r="V17" s="96">
        <v>2.3314903767214465</v>
      </c>
      <c r="W17" s="96">
        <v>2.6355108497622641</v>
      </c>
      <c r="X17" s="96">
        <v>1.8906643626051456</v>
      </c>
      <c r="Y17" s="96">
        <v>1.6623821170530122</v>
      </c>
      <c r="Z17" s="96">
        <v>0</v>
      </c>
      <c r="AA17" s="96">
        <v>5.1429693252005457E-2</v>
      </c>
      <c r="AB17" s="96">
        <v>0</v>
      </c>
      <c r="AC17" s="96">
        <v>15.6905752074235</v>
      </c>
      <c r="AD17" s="96">
        <v>6.1661116201263342</v>
      </c>
      <c r="AE17" s="96">
        <v>1.8338883798736658</v>
      </c>
      <c r="AF17" s="96">
        <v>0</v>
      </c>
      <c r="AG17" s="97">
        <v>8</v>
      </c>
      <c r="AH17" s="96">
        <v>0.74672019512838705</v>
      </c>
      <c r="AI17" s="96">
        <v>6.8721568770089198E-2</v>
      </c>
      <c r="AJ17" s="96">
        <v>0</v>
      </c>
      <c r="AK17" s="96">
        <v>0.93829778205220071</v>
      </c>
      <c r="AL17" s="96">
        <v>1.8512785356318093</v>
      </c>
      <c r="AM17" s="96">
        <v>1.3446235951240171</v>
      </c>
      <c r="AN17" s="96">
        <v>5.0358323293496099E-2</v>
      </c>
      <c r="AO17" s="96">
        <v>0</v>
      </c>
      <c r="AP17" s="96">
        <v>5</v>
      </c>
      <c r="AQ17" s="96">
        <v>0</v>
      </c>
      <c r="AR17" s="96">
        <v>0</v>
      </c>
      <c r="AS17" s="96">
        <v>2.1926904736346842E-15</v>
      </c>
      <c r="AT17" s="96">
        <v>0</v>
      </c>
      <c r="AU17" s="96">
        <v>1.6277518062898677</v>
      </c>
      <c r="AV17" s="96">
        <v>0.37224819371013007</v>
      </c>
      <c r="AW17" s="96">
        <v>2</v>
      </c>
      <c r="AX17" s="96">
        <v>0.24607137456638328</v>
      </c>
      <c r="AY17" s="96">
        <v>0.11764186176660534</v>
      </c>
      <c r="AZ17" s="96">
        <v>0.36371323633298863</v>
      </c>
      <c r="BA17" s="96"/>
      <c r="BB17" s="96">
        <v>0.73596143004311876</v>
      </c>
      <c r="BC17" s="96">
        <v>1.8338883798736658</v>
      </c>
      <c r="BT17" s="90"/>
    </row>
    <row r="18" spans="1:72">
      <c r="A18" s="100" t="s">
        <v>450</v>
      </c>
      <c r="B18" s="99" t="s">
        <v>597</v>
      </c>
      <c r="C18" s="99">
        <v>32</v>
      </c>
      <c r="D18" s="99" t="s">
        <v>599</v>
      </c>
      <c r="E18" s="96">
        <v>41.5</v>
      </c>
      <c r="F18" s="96">
        <v>2.38</v>
      </c>
      <c r="G18" s="96">
        <v>0.61350000000000005</v>
      </c>
      <c r="H18" s="96">
        <v>0.61240000000000006</v>
      </c>
      <c r="I18" s="96">
        <v>18.14</v>
      </c>
      <c r="J18" s="96">
        <v>15.46</v>
      </c>
      <c r="K18" s="96">
        <v>8.3000000000000007</v>
      </c>
      <c r="L18" s="96">
        <v>10.220000000000001</v>
      </c>
      <c r="M18" s="96">
        <v>0</v>
      </c>
      <c r="N18" s="96">
        <v>0.38679999999999998</v>
      </c>
      <c r="O18" s="96">
        <v>0</v>
      </c>
      <c r="P18" s="96">
        <v>97.612700000000004</v>
      </c>
      <c r="Q18" s="98">
        <v>23</v>
      </c>
      <c r="R18" s="96">
        <v>6.2480467102498478</v>
      </c>
      <c r="S18" s="96">
        <v>0.69467468971126312</v>
      </c>
      <c r="T18" s="96">
        <v>0.11782019979885708</v>
      </c>
      <c r="U18" s="96">
        <v>6.934628829565101E-2</v>
      </c>
      <c r="V18" s="96">
        <v>2.2836871342813758</v>
      </c>
      <c r="W18" s="96">
        <v>2.7430628182084145</v>
      </c>
      <c r="X18" s="96">
        <v>1.8629411729618406</v>
      </c>
      <c r="Y18" s="96">
        <v>1.6484242157140003</v>
      </c>
      <c r="Z18" s="96">
        <v>0</v>
      </c>
      <c r="AA18" s="96">
        <v>4.9319807884103797E-2</v>
      </c>
      <c r="AB18" s="96">
        <v>0</v>
      </c>
      <c r="AC18" s="96">
        <v>15.717323037105354</v>
      </c>
      <c r="AD18" s="96">
        <v>6.1271976661713969</v>
      </c>
      <c r="AE18" s="96">
        <v>1.8728023338286031</v>
      </c>
      <c r="AF18" s="96">
        <v>0</v>
      </c>
      <c r="AG18" s="97">
        <v>8</v>
      </c>
      <c r="AH18" s="96">
        <v>0.81720445986517198</v>
      </c>
      <c r="AI18" s="96">
        <v>6.8004999883518921E-2</v>
      </c>
      <c r="AJ18" s="96">
        <v>0</v>
      </c>
      <c r="AK18" s="96">
        <v>0.8725180235758061</v>
      </c>
      <c r="AL18" s="96">
        <v>1.8269083661716008</v>
      </c>
      <c r="AM18" s="96">
        <v>1.3669982810126007</v>
      </c>
      <c r="AN18" s="96">
        <v>4.8365869491301616E-2</v>
      </c>
      <c r="AO18" s="96">
        <v>0</v>
      </c>
      <c r="AP18" s="96">
        <v>5</v>
      </c>
      <c r="AQ18" s="96">
        <v>0</v>
      </c>
      <c r="AR18" s="96">
        <v>0</v>
      </c>
      <c r="AS18" s="96">
        <v>3.0531133177191805E-16</v>
      </c>
      <c r="AT18" s="96">
        <v>0</v>
      </c>
      <c r="AU18" s="96">
        <v>1.6165405727223428</v>
      </c>
      <c r="AV18" s="96">
        <v>0.38345942727765703</v>
      </c>
      <c r="AW18" s="96">
        <v>2</v>
      </c>
      <c r="AX18" s="96">
        <v>0.29777893967702673</v>
      </c>
      <c r="AY18" s="96">
        <v>0.11554133423028411</v>
      </c>
      <c r="AZ18" s="96">
        <v>0.41332027390731085</v>
      </c>
      <c r="BA18" s="96"/>
      <c r="BB18" s="96">
        <v>0.79677970118496788</v>
      </c>
      <c r="BC18" s="96">
        <v>1.8728023338286031</v>
      </c>
      <c r="BT18" s="90"/>
    </row>
    <row r="19" spans="1:72">
      <c r="A19" s="100" t="s">
        <v>450</v>
      </c>
      <c r="B19" s="99" t="s">
        <v>597</v>
      </c>
      <c r="C19" s="99">
        <v>33</v>
      </c>
      <c r="D19" s="99" t="s">
        <v>598</v>
      </c>
      <c r="E19" s="96">
        <v>42.71</v>
      </c>
      <c r="F19" s="96">
        <v>2.04</v>
      </c>
      <c r="G19" s="96">
        <v>0.40629999999999999</v>
      </c>
      <c r="H19" s="96">
        <v>0.54549999999999998</v>
      </c>
      <c r="I19" s="96">
        <v>17.54</v>
      </c>
      <c r="J19" s="96">
        <v>13.96</v>
      </c>
      <c r="K19" s="96">
        <v>9.1300000000000008</v>
      </c>
      <c r="L19" s="96">
        <v>10.63</v>
      </c>
      <c r="M19" s="96">
        <v>0</v>
      </c>
      <c r="N19" s="96">
        <v>0.34939999999999999</v>
      </c>
      <c r="O19" s="96">
        <v>0</v>
      </c>
      <c r="P19" s="96">
        <v>97.311199999999985</v>
      </c>
      <c r="Q19" s="98">
        <v>23</v>
      </c>
      <c r="R19" s="96">
        <v>6.4155519051557199</v>
      </c>
      <c r="S19" s="96">
        <v>0.59407731186462265</v>
      </c>
      <c r="T19" s="96">
        <v>7.7850300050064256E-2</v>
      </c>
      <c r="U19" s="96">
        <v>6.1629844831895375E-2</v>
      </c>
      <c r="V19" s="96">
        <v>2.2031151254162999</v>
      </c>
      <c r="W19" s="96">
        <v>2.4712686663916426</v>
      </c>
      <c r="X19" s="96">
        <v>2.0445611628286735</v>
      </c>
      <c r="Y19" s="96">
        <v>1.7106439868858374</v>
      </c>
      <c r="Z19" s="96">
        <v>0</v>
      </c>
      <c r="AA19" s="96">
        <v>4.444941934915185E-2</v>
      </c>
      <c r="AB19" s="96">
        <v>0</v>
      </c>
      <c r="AC19" s="96">
        <v>15.623147722773906</v>
      </c>
      <c r="AD19" s="96">
        <v>6.2989838195950103</v>
      </c>
      <c r="AE19" s="96">
        <v>1.7010161804049897</v>
      </c>
      <c r="AF19" s="96">
        <v>0</v>
      </c>
      <c r="AG19" s="97">
        <v>8</v>
      </c>
      <c r="AH19" s="96">
        <v>0.72535049445012723</v>
      </c>
      <c r="AI19" s="96">
        <v>6.0510054495590195E-2</v>
      </c>
      <c r="AJ19" s="96">
        <v>0</v>
      </c>
      <c r="AK19" s="96">
        <v>0.8206159282371378</v>
      </c>
      <c r="AL19" s="96">
        <v>2.007412280848436</v>
      </c>
      <c r="AM19" s="96">
        <v>1.3424694512997408</v>
      </c>
      <c r="AN19" s="96">
        <v>4.3641790668967673E-2</v>
      </c>
      <c r="AO19" s="96">
        <v>0</v>
      </c>
      <c r="AP19" s="96">
        <v>5</v>
      </c>
      <c r="AQ19" s="96">
        <v>0</v>
      </c>
      <c r="AR19" s="96">
        <v>0</v>
      </c>
      <c r="AS19" s="96">
        <v>0</v>
      </c>
      <c r="AT19" s="96">
        <v>0</v>
      </c>
      <c r="AU19" s="96">
        <v>1.6795622502597223</v>
      </c>
      <c r="AV19" s="96">
        <v>0.32043774974027772</v>
      </c>
      <c r="AW19" s="96">
        <v>2</v>
      </c>
      <c r="AX19" s="96">
        <v>0.26284540817736179</v>
      </c>
      <c r="AY19" s="96">
        <v>7.6435790344380167E-2</v>
      </c>
      <c r="AZ19" s="96">
        <v>0.33928119852174199</v>
      </c>
      <c r="BA19" s="96"/>
      <c r="BB19" s="96">
        <v>0.65971894826201971</v>
      </c>
      <c r="BC19" s="96">
        <v>1.7010161804049897</v>
      </c>
      <c r="BT19" s="90"/>
    </row>
    <row r="20" spans="1:72">
      <c r="A20" s="100" t="s">
        <v>450</v>
      </c>
      <c r="B20" s="99" t="s">
        <v>597</v>
      </c>
      <c r="C20" s="99">
        <v>18</v>
      </c>
      <c r="D20" s="99" t="s">
        <v>596</v>
      </c>
      <c r="E20" s="96">
        <v>44.51</v>
      </c>
      <c r="F20" s="96">
        <v>1.84</v>
      </c>
      <c r="G20" s="96">
        <v>0.3165</v>
      </c>
      <c r="H20" s="96">
        <v>0.44490000000000002</v>
      </c>
      <c r="I20" s="96">
        <v>15.25</v>
      </c>
      <c r="J20" s="96">
        <v>12.75</v>
      </c>
      <c r="K20" s="96">
        <v>11.26</v>
      </c>
      <c r="L20" s="96">
        <v>10.79</v>
      </c>
      <c r="M20" s="96">
        <v>0</v>
      </c>
      <c r="N20" s="96">
        <v>0.39510000000000001</v>
      </c>
      <c r="O20" s="96">
        <v>0</v>
      </c>
      <c r="P20" s="96">
        <v>97.556500000000014</v>
      </c>
      <c r="Q20" s="98">
        <v>23</v>
      </c>
      <c r="R20" s="96">
        <v>6.5772873596992216</v>
      </c>
      <c r="S20" s="96">
        <v>0.52712715918038933</v>
      </c>
      <c r="T20" s="96">
        <v>5.9658448315789515E-2</v>
      </c>
      <c r="U20" s="96">
        <v>4.9447403972594887E-2</v>
      </c>
      <c r="V20" s="96">
        <v>1.8843528002991894</v>
      </c>
      <c r="W20" s="96">
        <v>2.2203912121681704</v>
      </c>
      <c r="X20" s="96">
        <v>2.4805757318128032</v>
      </c>
      <c r="Y20" s="96">
        <v>1.708175882801092</v>
      </c>
      <c r="Z20" s="96">
        <v>0</v>
      </c>
      <c r="AA20" s="96">
        <v>4.9446435742938034E-2</v>
      </c>
      <c r="AB20" s="96">
        <v>0</v>
      </c>
      <c r="AC20" s="96">
        <v>15.556462433992188</v>
      </c>
      <c r="AD20" s="96">
        <v>6.4475911165049897</v>
      </c>
      <c r="AE20" s="96">
        <v>1.5524088834950103</v>
      </c>
      <c r="AF20" s="96">
        <v>0</v>
      </c>
      <c r="AG20" s="97">
        <v>8</v>
      </c>
      <c r="AH20" s="96">
        <v>0.62419886857923057</v>
      </c>
      <c r="AI20" s="96">
        <v>4.8472360283573775E-2</v>
      </c>
      <c r="AJ20" s="96">
        <v>0</v>
      </c>
      <c r="AK20" s="96">
        <v>0.88917876682475183</v>
      </c>
      <c r="AL20" s="96">
        <v>2.4316617440575814</v>
      </c>
      <c r="AM20" s="96">
        <v>0.9580168491086154</v>
      </c>
      <c r="AN20" s="96">
        <v>4.8471411146246979E-2</v>
      </c>
      <c r="AO20" s="96">
        <v>0</v>
      </c>
      <c r="AP20" s="96">
        <v>5</v>
      </c>
      <c r="AQ20" s="96">
        <v>0</v>
      </c>
      <c r="AR20" s="96">
        <v>0</v>
      </c>
      <c r="AS20" s="96">
        <v>1.1934897514720433E-15</v>
      </c>
      <c r="AT20" s="96">
        <v>0</v>
      </c>
      <c r="AU20" s="96">
        <v>1.6744926966183276</v>
      </c>
      <c r="AV20" s="96">
        <v>0.32550730338167133</v>
      </c>
      <c r="AW20" s="96">
        <v>2</v>
      </c>
      <c r="AX20" s="96">
        <v>0.19122553843161572</v>
      </c>
      <c r="AY20" s="96">
        <v>5.8482055040232683E-2</v>
      </c>
      <c r="AZ20" s="96">
        <v>0.2497075934718484</v>
      </c>
      <c r="BA20" s="96"/>
      <c r="BB20" s="96">
        <v>0.57521489685351979</v>
      </c>
      <c r="BC20" s="96">
        <v>1.5524088834950103</v>
      </c>
      <c r="BT20" s="90"/>
    </row>
    <row r="21" spans="1:72">
      <c r="A21" s="100" t="s">
        <v>488</v>
      </c>
      <c r="B21" s="99" t="s">
        <v>567</v>
      </c>
      <c r="C21" s="99">
        <v>42</v>
      </c>
      <c r="D21" s="99" t="s">
        <v>595</v>
      </c>
      <c r="E21" s="96">
        <v>40.880000000000003</v>
      </c>
      <c r="F21" s="96">
        <v>3.97</v>
      </c>
      <c r="G21" s="96">
        <v>0.43099999999999999</v>
      </c>
      <c r="H21" s="96">
        <v>0</v>
      </c>
      <c r="I21" s="96">
        <v>14.77</v>
      </c>
      <c r="J21" s="96">
        <v>16.309999999999999</v>
      </c>
      <c r="K21" s="96">
        <v>10.84</v>
      </c>
      <c r="L21" s="96">
        <v>10.28</v>
      </c>
      <c r="M21" s="96">
        <v>0</v>
      </c>
      <c r="N21" s="96">
        <v>0.105</v>
      </c>
      <c r="O21" s="96">
        <v>0</v>
      </c>
      <c r="P21" s="96">
        <v>97.586000000000013</v>
      </c>
      <c r="Q21" s="98">
        <v>23</v>
      </c>
      <c r="R21" s="96">
        <v>6.0924649758468075</v>
      </c>
      <c r="S21" s="96">
        <v>1.1470464591215257</v>
      </c>
      <c r="T21" s="96">
        <v>8.1934808142191132E-2</v>
      </c>
      <c r="U21" s="96">
        <v>0</v>
      </c>
      <c r="V21" s="96">
        <v>1.8406270531980835</v>
      </c>
      <c r="W21" s="96">
        <v>2.8646146457342971</v>
      </c>
      <c r="X21" s="96">
        <v>2.4084426766944937</v>
      </c>
      <c r="Y21" s="96">
        <v>1.6413348383958959</v>
      </c>
      <c r="Z21" s="96">
        <v>0</v>
      </c>
      <c r="AA21" s="96">
        <v>1.3252877784605606E-2</v>
      </c>
      <c r="AB21" s="96">
        <v>0</v>
      </c>
      <c r="AC21" s="96">
        <v>16.089718334917901</v>
      </c>
      <c r="AD21" s="96">
        <v>5.9913484219968653</v>
      </c>
      <c r="AE21" s="96">
        <v>2.0086515780031347</v>
      </c>
      <c r="AF21" s="96">
        <v>0</v>
      </c>
      <c r="AG21" s="97">
        <v>8</v>
      </c>
      <c r="AH21" s="96">
        <v>0.80841909952895463</v>
      </c>
      <c r="AI21" s="96">
        <v>0</v>
      </c>
      <c r="AJ21" s="96">
        <v>0</v>
      </c>
      <c r="AK21" s="96">
        <v>0.75079018352793248</v>
      </c>
      <c r="AL21" s="96">
        <v>2.3684697881218142</v>
      </c>
      <c r="AM21" s="96">
        <v>1.0592880088592613</v>
      </c>
      <c r="AN21" s="96">
        <v>1.3032919962035192E-2</v>
      </c>
      <c r="AO21" s="96">
        <v>0</v>
      </c>
      <c r="AP21" s="96">
        <v>4.9999999999999982</v>
      </c>
      <c r="AQ21" s="96">
        <v>0</v>
      </c>
      <c r="AR21" s="96">
        <v>0</v>
      </c>
      <c r="AS21" s="96">
        <v>0</v>
      </c>
      <c r="AT21" s="96">
        <v>0</v>
      </c>
      <c r="AU21" s="96">
        <v>1.6140936276166125</v>
      </c>
      <c r="AV21" s="96">
        <v>0.38590637238338754</v>
      </c>
      <c r="AW21" s="96">
        <v>2</v>
      </c>
      <c r="AX21" s="96">
        <v>0.74210257310253014</v>
      </c>
      <c r="AY21" s="96">
        <v>8.057493730624217E-2</v>
      </c>
      <c r="AZ21" s="96">
        <v>0.82267751040877235</v>
      </c>
      <c r="BA21" s="96"/>
      <c r="BB21" s="96">
        <v>1.2085838827921598</v>
      </c>
      <c r="BC21" s="96">
        <v>2.0086515780031347</v>
      </c>
      <c r="BT21" s="90"/>
    </row>
    <row r="22" spans="1:72">
      <c r="A22" s="100" t="s">
        <v>495</v>
      </c>
      <c r="B22" s="99" t="s">
        <v>591</v>
      </c>
      <c r="C22" s="99">
        <v>24</v>
      </c>
      <c r="D22" s="99" t="s">
        <v>594</v>
      </c>
      <c r="E22" s="96">
        <v>61.04</v>
      </c>
      <c r="F22" s="96">
        <v>0.18240000000000001</v>
      </c>
      <c r="G22" s="96">
        <v>0</v>
      </c>
      <c r="H22" s="96">
        <v>0</v>
      </c>
      <c r="I22" s="96">
        <v>3.26</v>
      </c>
      <c r="J22" s="96">
        <v>0.57699999999999996</v>
      </c>
      <c r="K22" s="96">
        <v>28.32</v>
      </c>
      <c r="L22" s="96">
        <v>0</v>
      </c>
      <c r="M22" s="96">
        <v>0</v>
      </c>
      <c r="N22" s="96">
        <v>0</v>
      </c>
      <c r="O22" s="96">
        <v>0.20419999999999999</v>
      </c>
      <c r="P22" s="96">
        <v>93.583600000000004</v>
      </c>
      <c r="Q22" s="98">
        <v>23</v>
      </c>
      <c r="R22" s="96">
        <v>8.3374599251604291</v>
      </c>
      <c r="S22" s="96">
        <v>4.8300587829765242E-2</v>
      </c>
      <c r="T22" s="96">
        <v>0</v>
      </c>
      <c r="U22" s="96">
        <v>0</v>
      </c>
      <c r="V22" s="96">
        <v>0.37234025007270449</v>
      </c>
      <c r="W22" s="96">
        <v>9.2880627434652835E-2</v>
      </c>
      <c r="X22" s="96">
        <v>5.7668328192386742</v>
      </c>
      <c r="Y22" s="96">
        <v>0</v>
      </c>
      <c r="Z22" s="96">
        <v>0</v>
      </c>
      <c r="AA22" s="96">
        <v>0</v>
      </c>
      <c r="AB22" s="96">
        <v>2.2435845300900998E-2</v>
      </c>
      <c r="AC22" s="96">
        <v>14.640250055037127</v>
      </c>
      <c r="AD22" s="96">
        <v>8.5706093732341468</v>
      </c>
      <c r="AE22" s="96">
        <v>0</v>
      </c>
      <c r="AF22" s="96">
        <v>0</v>
      </c>
      <c r="AG22" s="97">
        <v>8.5706093732341468</v>
      </c>
      <c r="AH22" s="96">
        <v>9.5477949306963156E-2</v>
      </c>
      <c r="AI22" s="96">
        <v>0</v>
      </c>
      <c r="AJ22" s="96">
        <v>0</v>
      </c>
      <c r="AK22" s="96">
        <v>0</v>
      </c>
      <c r="AL22" s="96">
        <v>4.9045220506930365</v>
      </c>
      <c r="AM22" s="96">
        <v>0</v>
      </c>
      <c r="AN22" s="96">
        <v>0</v>
      </c>
      <c r="AO22" s="96">
        <v>0</v>
      </c>
      <c r="AP22" s="96">
        <v>5</v>
      </c>
      <c r="AQ22" s="96">
        <v>1.0235749786297452</v>
      </c>
      <c r="AR22" s="96">
        <v>0.38275240492314122</v>
      </c>
      <c r="AS22" s="96">
        <v>0</v>
      </c>
      <c r="AT22" s="96">
        <v>2.3063243212966131E-2</v>
      </c>
      <c r="AU22" s="96">
        <v>0</v>
      </c>
      <c r="AV22" s="96">
        <v>4.9651269631564632E-2</v>
      </c>
      <c r="AW22" s="96">
        <v>1.4790418963974172</v>
      </c>
      <c r="AX22" s="96">
        <v>0</v>
      </c>
      <c r="AY22" s="96">
        <v>0</v>
      </c>
      <c r="AZ22" s="96">
        <v>0</v>
      </c>
      <c r="BA22" s="96"/>
      <c r="BB22" s="96">
        <v>4.9651269631564632E-2</v>
      </c>
      <c r="BC22" s="96">
        <v>0</v>
      </c>
      <c r="BT22" s="90"/>
    </row>
    <row r="23" spans="1:72">
      <c r="A23" s="100" t="s">
        <v>495</v>
      </c>
      <c r="B23" s="99" t="s">
        <v>591</v>
      </c>
      <c r="C23" s="99">
        <v>34</v>
      </c>
      <c r="D23" s="99" t="s">
        <v>593</v>
      </c>
      <c r="E23" s="96">
        <v>60.85</v>
      </c>
      <c r="F23" s="96">
        <v>0.1323</v>
      </c>
      <c r="G23" s="96">
        <v>0</v>
      </c>
      <c r="H23" s="96">
        <v>0</v>
      </c>
      <c r="I23" s="96">
        <v>3.16</v>
      </c>
      <c r="J23" s="96">
        <v>0.60509999999999997</v>
      </c>
      <c r="K23" s="96">
        <v>28.89</v>
      </c>
      <c r="L23" s="96">
        <v>0</v>
      </c>
      <c r="M23" s="96">
        <v>0</v>
      </c>
      <c r="N23" s="96">
        <v>0</v>
      </c>
      <c r="O23" s="96">
        <v>0.13539999999999999</v>
      </c>
      <c r="P23" s="96">
        <v>93.772800000000004</v>
      </c>
      <c r="Q23" s="98">
        <v>23</v>
      </c>
      <c r="R23" s="96">
        <v>8.2951568293034814</v>
      </c>
      <c r="S23" s="96">
        <v>3.4964893571516775E-2</v>
      </c>
      <c r="T23" s="96">
        <v>0</v>
      </c>
      <c r="U23" s="96">
        <v>0</v>
      </c>
      <c r="V23" s="96">
        <v>0.36020874550510967</v>
      </c>
      <c r="W23" s="96">
        <v>9.7212310302777202E-2</v>
      </c>
      <c r="X23" s="96">
        <v>5.8713292925811329</v>
      </c>
      <c r="Y23" s="96">
        <v>0</v>
      </c>
      <c r="Z23" s="96">
        <v>0</v>
      </c>
      <c r="AA23" s="96">
        <v>0</v>
      </c>
      <c r="AB23" s="96">
        <v>1.4847391066869659E-2</v>
      </c>
      <c r="AC23" s="96">
        <v>14.67371946233089</v>
      </c>
      <c r="AD23" s="96">
        <v>8.4998591823578451</v>
      </c>
      <c r="AE23" s="96">
        <v>0</v>
      </c>
      <c r="AF23" s="96">
        <v>0</v>
      </c>
      <c r="AG23" s="97">
        <v>8.4998591823578451</v>
      </c>
      <c r="AH23" s="96">
        <v>9.9611250922505098E-2</v>
      </c>
      <c r="AI23" s="96">
        <v>0</v>
      </c>
      <c r="AJ23" s="96">
        <v>0</v>
      </c>
      <c r="AK23" s="96">
        <v>0</v>
      </c>
      <c r="AL23" s="96">
        <v>4.9003887490774947</v>
      </c>
      <c r="AM23" s="96">
        <v>0</v>
      </c>
      <c r="AN23" s="96">
        <v>0</v>
      </c>
      <c r="AO23" s="96">
        <v>0</v>
      </c>
      <c r="AP23" s="96">
        <v>5</v>
      </c>
      <c r="AQ23" s="96">
        <v>1.1158292956370062</v>
      </c>
      <c r="AR23" s="96">
        <v>0.36909773691455205</v>
      </c>
      <c r="AS23" s="96">
        <v>0</v>
      </c>
      <c r="AT23" s="96">
        <v>1.5213785090593228E-2</v>
      </c>
      <c r="AU23" s="96">
        <v>0</v>
      </c>
      <c r="AV23" s="96">
        <v>3.5827733917476318E-2</v>
      </c>
      <c r="AW23" s="96">
        <v>1.5359685515596277</v>
      </c>
      <c r="AX23" s="96">
        <v>0</v>
      </c>
      <c r="AY23" s="96">
        <v>0</v>
      </c>
      <c r="AZ23" s="96">
        <v>0</v>
      </c>
      <c r="BA23" s="96"/>
      <c r="BB23" s="96">
        <v>3.5827733917476318E-2</v>
      </c>
      <c r="BC23" s="96">
        <v>0</v>
      </c>
      <c r="BT23" s="90"/>
    </row>
    <row r="24" spans="1:72">
      <c r="A24" s="100" t="s">
        <v>495</v>
      </c>
      <c r="B24" s="99" t="s">
        <v>591</v>
      </c>
      <c r="C24" s="99">
        <v>35</v>
      </c>
      <c r="D24" s="99" t="s">
        <v>592</v>
      </c>
      <c r="E24" s="96">
        <v>61.23</v>
      </c>
      <c r="F24" s="96">
        <v>0.15709999999999999</v>
      </c>
      <c r="G24" s="96">
        <v>0</v>
      </c>
      <c r="H24" s="96">
        <v>0</v>
      </c>
      <c r="I24" s="96">
        <v>3.21</v>
      </c>
      <c r="J24" s="96">
        <v>0.66069999999999995</v>
      </c>
      <c r="K24" s="96">
        <v>28.25</v>
      </c>
      <c r="L24" s="96">
        <v>0</v>
      </c>
      <c r="M24" s="96">
        <v>0</v>
      </c>
      <c r="N24" s="96">
        <v>0</v>
      </c>
      <c r="O24" s="96">
        <v>0.1293</v>
      </c>
      <c r="P24" s="96">
        <v>93.637100000000004</v>
      </c>
      <c r="Q24" s="98">
        <v>23</v>
      </c>
      <c r="R24" s="96">
        <v>8.348685649744148</v>
      </c>
      <c r="S24" s="96">
        <v>4.152774818160291E-2</v>
      </c>
      <c r="T24" s="96">
        <v>0</v>
      </c>
      <c r="U24" s="96">
        <v>0</v>
      </c>
      <c r="V24" s="96">
        <v>0.36598394445201993</v>
      </c>
      <c r="W24" s="96">
        <v>0.10616668311894011</v>
      </c>
      <c r="X24" s="96">
        <v>5.7424494333835261</v>
      </c>
      <c r="Y24" s="96">
        <v>0</v>
      </c>
      <c r="Z24" s="96">
        <v>0</v>
      </c>
      <c r="AA24" s="96">
        <v>0</v>
      </c>
      <c r="AB24" s="96">
        <v>1.4181423906947795E-2</v>
      </c>
      <c r="AC24" s="96">
        <v>14.618994882787185</v>
      </c>
      <c r="AD24" s="96">
        <v>8.5906751556912724</v>
      </c>
      <c r="AE24" s="96">
        <v>0</v>
      </c>
      <c r="AF24" s="96">
        <v>0</v>
      </c>
      <c r="AG24" s="97">
        <v>8.5906751556912724</v>
      </c>
      <c r="AH24" s="96">
        <v>0.10924396070176352</v>
      </c>
      <c r="AI24" s="96">
        <v>0</v>
      </c>
      <c r="AJ24" s="96">
        <v>0</v>
      </c>
      <c r="AK24" s="96">
        <v>0</v>
      </c>
      <c r="AL24" s="96">
        <v>4.8907560392982363</v>
      </c>
      <c r="AM24" s="96">
        <v>0</v>
      </c>
      <c r="AN24" s="96">
        <v>0</v>
      </c>
      <c r="AO24" s="96">
        <v>0</v>
      </c>
      <c r="AP24" s="96">
        <v>5</v>
      </c>
      <c r="AQ24" s="96">
        <v>1.0181402528616061</v>
      </c>
      <c r="AR24" s="96">
        <v>0.37659211412304333</v>
      </c>
      <c r="AS24" s="96">
        <v>0</v>
      </c>
      <c r="AT24" s="96">
        <v>1.4592477324077497E-2</v>
      </c>
      <c r="AU24" s="96">
        <v>0</v>
      </c>
      <c r="AV24" s="96">
        <v>4.2731444150904456E-2</v>
      </c>
      <c r="AW24" s="96">
        <v>1.4520562884596313</v>
      </c>
      <c r="AX24" s="96">
        <v>0</v>
      </c>
      <c r="AY24" s="96">
        <v>0</v>
      </c>
      <c r="AZ24" s="96">
        <v>0</v>
      </c>
      <c r="BA24" s="96"/>
      <c r="BB24" s="96">
        <v>4.2731444150904456E-2</v>
      </c>
      <c r="BC24" s="96">
        <v>0</v>
      </c>
      <c r="BT24" s="90"/>
    </row>
    <row r="25" spans="1:72">
      <c r="A25" s="100" t="s">
        <v>495</v>
      </c>
      <c r="B25" s="99" t="s">
        <v>591</v>
      </c>
      <c r="C25" s="99">
        <v>36</v>
      </c>
      <c r="D25" s="99" t="s">
        <v>590</v>
      </c>
      <c r="E25" s="96">
        <v>61.46</v>
      </c>
      <c r="F25" s="96">
        <v>0.15190000000000001</v>
      </c>
      <c r="G25" s="96">
        <v>0</v>
      </c>
      <c r="H25" s="96">
        <v>0</v>
      </c>
      <c r="I25" s="96">
        <v>3.04</v>
      </c>
      <c r="J25" s="96">
        <v>0.50980000000000003</v>
      </c>
      <c r="K25" s="96">
        <v>28.53</v>
      </c>
      <c r="L25" s="96">
        <v>0</v>
      </c>
      <c r="M25" s="96">
        <v>0</v>
      </c>
      <c r="N25" s="96">
        <v>0</v>
      </c>
      <c r="O25" s="96">
        <v>9.3899999999999997E-2</v>
      </c>
      <c r="P25" s="96">
        <v>93.785600000000002</v>
      </c>
      <c r="Q25" s="98">
        <v>23</v>
      </c>
      <c r="R25" s="96">
        <v>8.358490915301676</v>
      </c>
      <c r="S25" s="96">
        <v>4.0049900408581161E-2</v>
      </c>
      <c r="T25" s="96">
        <v>0</v>
      </c>
      <c r="U25" s="96">
        <v>0</v>
      </c>
      <c r="V25" s="96">
        <v>0.3457100890490134</v>
      </c>
      <c r="W25" s="96">
        <v>8.1708124665038198E-2</v>
      </c>
      <c r="X25" s="96">
        <v>5.7844486270311153</v>
      </c>
      <c r="Y25" s="96">
        <v>0</v>
      </c>
      <c r="Z25" s="96">
        <v>0</v>
      </c>
      <c r="AA25" s="96">
        <v>0</v>
      </c>
      <c r="AB25" s="96">
        <v>1.0272316114670084E-2</v>
      </c>
      <c r="AC25" s="96">
        <v>14.620679972570096</v>
      </c>
      <c r="AD25" s="96">
        <v>8.5988988890751337</v>
      </c>
      <c r="AE25" s="96">
        <v>0</v>
      </c>
      <c r="AF25" s="96">
        <v>0</v>
      </c>
      <c r="AG25" s="97">
        <v>8.5988988890751337</v>
      </c>
      <c r="AH25" s="96">
        <v>8.4058224089754982E-2</v>
      </c>
      <c r="AI25" s="96">
        <v>0</v>
      </c>
      <c r="AJ25" s="96">
        <v>0</v>
      </c>
      <c r="AK25" s="96">
        <v>0</v>
      </c>
      <c r="AL25" s="96">
        <v>4.9159417759102446</v>
      </c>
      <c r="AM25" s="96">
        <v>0</v>
      </c>
      <c r="AN25" s="96">
        <v>0</v>
      </c>
      <c r="AO25" s="96">
        <v>0</v>
      </c>
      <c r="AP25" s="96">
        <v>5</v>
      </c>
      <c r="AQ25" s="96">
        <v>1.0348798947614908</v>
      </c>
      <c r="AR25" s="96">
        <v>0.35565344639228275</v>
      </c>
      <c r="AS25" s="96">
        <v>0</v>
      </c>
      <c r="AT25" s="96">
        <v>1.0567769771091166E-2</v>
      </c>
      <c r="AU25" s="96">
        <v>0</v>
      </c>
      <c r="AV25" s="96">
        <v>4.1201820713887644E-2</v>
      </c>
      <c r="AW25" s="96">
        <v>1.4423029316387523</v>
      </c>
      <c r="AX25" s="96">
        <v>0</v>
      </c>
      <c r="AY25" s="96">
        <v>0</v>
      </c>
      <c r="AZ25" s="96">
        <v>0</v>
      </c>
      <c r="BA25" s="96"/>
      <c r="BB25" s="96">
        <v>4.1201820713887644E-2</v>
      </c>
      <c r="BC25" s="96">
        <v>0</v>
      </c>
      <c r="BT25" s="90"/>
    </row>
    <row r="26" spans="1:72">
      <c r="A26" s="100" t="s">
        <v>488</v>
      </c>
      <c r="B26" s="99" t="s">
        <v>578</v>
      </c>
      <c r="C26" s="99">
        <v>27</v>
      </c>
      <c r="D26" s="99" t="s">
        <v>589</v>
      </c>
      <c r="E26" s="96">
        <v>53.26</v>
      </c>
      <c r="F26" s="96">
        <v>0.3377</v>
      </c>
      <c r="G26" s="96">
        <v>0.11119999999999999</v>
      </c>
      <c r="H26" s="96">
        <v>0.1028</v>
      </c>
      <c r="I26" s="96">
        <v>17.239999999999998</v>
      </c>
      <c r="J26" s="96">
        <v>1.7101</v>
      </c>
      <c r="K26" s="96">
        <v>12.92</v>
      </c>
      <c r="L26" s="96">
        <v>12.04</v>
      </c>
      <c r="M26" s="96">
        <v>0</v>
      </c>
      <c r="N26" s="96">
        <v>0.3473</v>
      </c>
      <c r="O26" s="96">
        <v>0</v>
      </c>
      <c r="P26" s="96">
        <v>98.069100000000006</v>
      </c>
      <c r="Q26" s="98">
        <v>23</v>
      </c>
      <c r="R26" s="96">
        <v>7.8041063903371644</v>
      </c>
      <c r="S26" s="96">
        <v>9.5931542499235689E-2</v>
      </c>
      <c r="T26" s="96">
        <v>2.0784320146721644E-2</v>
      </c>
      <c r="U26" s="96">
        <v>1.132940238055021E-2</v>
      </c>
      <c r="V26" s="96">
        <v>2.1123332352596291</v>
      </c>
      <c r="W26" s="96">
        <v>0.29530691664332304</v>
      </c>
      <c r="X26" s="96">
        <v>2.8223405188435691</v>
      </c>
      <c r="Y26" s="96">
        <v>1.8900375180374862</v>
      </c>
      <c r="Z26" s="96">
        <v>0</v>
      </c>
      <c r="AA26" s="96">
        <v>4.3098836135923926E-2</v>
      </c>
      <c r="AB26" s="96">
        <v>0</v>
      </c>
      <c r="AC26" s="96">
        <v>15.095268680283604</v>
      </c>
      <c r="AD26" s="96">
        <v>7.7513286077208789</v>
      </c>
      <c r="AE26" s="96">
        <v>0.24867139227912105</v>
      </c>
      <c r="AF26" s="96">
        <v>0</v>
      </c>
      <c r="AG26" s="97">
        <v>8</v>
      </c>
      <c r="AH26" s="96">
        <v>4.4638416242894885E-2</v>
      </c>
      <c r="AI26" s="96">
        <v>1.1252783648551187E-2</v>
      </c>
      <c r="AJ26" s="96">
        <v>0</v>
      </c>
      <c r="AK26" s="96">
        <v>0.308985968309135</v>
      </c>
      <c r="AL26" s="96">
        <v>2.8032535322082901</v>
      </c>
      <c r="AM26" s="96">
        <v>1.789061933213665</v>
      </c>
      <c r="AN26" s="96">
        <v>4.2807366377462776E-2</v>
      </c>
      <c r="AO26" s="96">
        <v>0</v>
      </c>
      <c r="AP26" s="96">
        <v>4.9999999999999982</v>
      </c>
      <c r="AQ26" s="96">
        <v>0</v>
      </c>
      <c r="AR26" s="96">
        <v>0</v>
      </c>
      <c r="AS26" s="96">
        <v>0</v>
      </c>
      <c r="AT26" s="96">
        <v>0</v>
      </c>
      <c r="AU26" s="96">
        <v>1.8772555306741263</v>
      </c>
      <c r="AV26" s="96">
        <v>9.5282774550308369E-2</v>
      </c>
      <c r="AW26" s="96">
        <v>1.9725383052244347</v>
      </c>
      <c r="AX26" s="96">
        <v>0</v>
      </c>
      <c r="AY26" s="96">
        <v>2.0643759488567472E-2</v>
      </c>
      <c r="AZ26" s="96">
        <v>2.0643759488567472E-2</v>
      </c>
      <c r="BA26" s="96"/>
      <c r="BB26" s="96">
        <v>0.11592653403887584</v>
      </c>
      <c r="BC26" s="96">
        <v>0.24867139227912105</v>
      </c>
      <c r="BT26" s="90"/>
    </row>
    <row r="27" spans="1:72">
      <c r="A27" s="100" t="s">
        <v>579</v>
      </c>
      <c r="B27" s="99" t="s">
        <v>578</v>
      </c>
      <c r="C27" s="99">
        <v>48</v>
      </c>
      <c r="D27" s="99" t="s">
        <v>588</v>
      </c>
      <c r="E27" s="96">
        <v>54.04</v>
      </c>
      <c r="F27" s="96">
        <v>0.39219999999999999</v>
      </c>
      <c r="G27" s="96">
        <v>6.7400000000000002E-2</v>
      </c>
      <c r="H27" s="96">
        <v>7.9500000000000001E-2</v>
      </c>
      <c r="I27" s="96">
        <v>13.65</v>
      </c>
      <c r="J27" s="96">
        <v>1.7642</v>
      </c>
      <c r="K27" s="96">
        <v>15.12</v>
      </c>
      <c r="L27" s="96">
        <v>12.32</v>
      </c>
      <c r="M27" s="96">
        <v>0</v>
      </c>
      <c r="N27" s="96">
        <v>0.17649999999999999</v>
      </c>
      <c r="O27" s="96">
        <v>0</v>
      </c>
      <c r="P27" s="96">
        <v>97.609800000000007</v>
      </c>
      <c r="Q27" s="98">
        <v>23</v>
      </c>
      <c r="R27" s="96">
        <v>7.8149063355725321</v>
      </c>
      <c r="S27" s="96">
        <v>0.10995737766335989</v>
      </c>
      <c r="T27" s="96">
        <v>1.243304055500947E-2</v>
      </c>
      <c r="U27" s="96">
        <v>8.6470393101159924E-3</v>
      </c>
      <c r="V27" s="96">
        <v>1.6506091177473501</v>
      </c>
      <c r="W27" s="96">
        <v>0.30066740373273082</v>
      </c>
      <c r="X27" s="96">
        <v>3.2597560938845547</v>
      </c>
      <c r="Y27" s="96">
        <v>1.9087148999036072</v>
      </c>
      <c r="Z27" s="96">
        <v>0</v>
      </c>
      <c r="AA27" s="96">
        <v>2.161682399090906E-2</v>
      </c>
      <c r="AB27" s="96">
        <v>0</v>
      </c>
      <c r="AC27" s="96">
        <v>15.087308132360171</v>
      </c>
      <c r="AD27" s="96">
        <v>7.7812656411595986</v>
      </c>
      <c r="AE27" s="96">
        <v>0.21873435884040138</v>
      </c>
      <c r="AF27" s="96">
        <v>0</v>
      </c>
      <c r="AG27" s="97">
        <v>8</v>
      </c>
      <c r="AH27" s="96">
        <v>8.0638767032227388E-2</v>
      </c>
      <c r="AI27" s="96">
        <v>8.6098165470376783E-3</v>
      </c>
      <c r="AJ27" s="96">
        <v>0</v>
      </c>
      <c r="AK27" s="96">
        <v>0.19716302418399628</v>
      </c>
      <c r="AL27" s="96">
        <v>3.245723877258246</v>
      </c>
      <c r="AM27" s="96">
        <v>1.4463407445622296</v>
      </c>
      <c r="AN27" s="96">
        <v>2.1523770416262081E-2</v>
      </c>
      <c r="AO27" s="96">
        <v>0</v>
      </c>
      <c r="AP27" s="96">
        <v>4.9999999999999991</v>
      </c>
      <c r="AQ27" s="96">
        <v>0</v>
      </c>
      <c r="AR27" s="96">
        <v>0</v>
      </c>
      <c r="AS27" s="96">
        <v>0</v>
      </c>
      <c r="AT27" s="96">
        <v>0</v>
      </c>
      <c r="AU27" s="96">
        <v>1.9004984873310353</v>
      </c>
      <c r="AV27" s="96">
        <v>9.9501512668964676E-2</v>
      </c>
      <c r="AW27" s="96">
        <v>2</v>
      </c>
      <c r="AX27" s="96">
        <v>9.9825333405552941E-3</v>
      </c>
      <c r="AY27" s="96">
        <v>1.2379520256751918E-2</v>
      </c>
      <c r="AZ27" s="96">
        <v>2.236205359730721E-2</v>
      </c>
      <c r="BA27" s="96"/>
      <c r="BB27" s="96">
        <v>0.12186356626627189</v>
      </c>
      <c r="BC27" s="96">
        <v>0.21873435884040138</v>
      </c>
      <c r="BT27" s="90"/>
    </row>
    <row r="28" spans="1:72">
      <c r="A28" s="100" t="s">
        <v>579</v>
      </c>
      <c r="B28" s="99" t="s">
        <v>578</v>
      </c>
      <c r="C28" s="99">
        <v>35</v>
      </c>
      <c r="D28" s="99" t="s">
        <v>587</v>
      </c>
      <c r="E28" s="96">
        <v>56.08</v>
      </c>
      <c r="F28" s="96">
        <v>0</v>
      </c>
      <c r="G28" s="96">
        <v>0</v>
      </c>
      <c r="H28" s="96">
        <v>0</v>
      </c>
      <c r="I28" s="96">
        <v>9.19</v>
      </c>
      <c r="J28" s="96">
        <v>0.69420000000000004</v>
      </c>
      <c r="K28" s="96">
        <v>18.39</v>
      </c>
      <c r="L28" s="96">
        <v>13.17</v>
      </c>
      <c r="M28" s="96">
        <v>5.4699999999999999E-2</v>
      </c>
      <c r="N28" s="96">
        <v>0.1113</v>
      </c>
      <c r="O28" s="96">
        <v>0</v>
      </c>
      <c r="P28" s="96">
        <v>97.69019999999999</v>
      </c>
      <c r="Q28" s="98">
        <v>23</v>
      </c>
      <c r="R28" s="96">
        <v>7.9249731734346867</v>
      </c>
      <c r="S28" s="96">
        <v>0</v>
      </c>
      <c r="T28" s="96">
        <v>0</v>
      </c>
      <c r="U28" s="96">
        <v>0</v>
      </c>
      <c r="V28" s="96">
        <v>1.0859465720282775</v>
      </c>
      <c r="W28" s="96">
        <v>0.11561242161832837</v>
      </c>
      <c r="X28" s="96">
        <v>3.8743281576215964</v>
      </c>
      <c r="Y28" s="96">
        <v>1.9938729880814057</v>
      </c>
      <c r="Z28" s="96">
        <v>6.1111370975349445E-3</v>
      </c>
      <c r="AA28" s="96">
        <v>1.3320597325554571E-2</v>
      </c>
      <c r="AB28" s="96">
        <v>0</v>
      </c>
      <c r="AC28" s="96">
        <v>15.014165047207385</v>
      </c>
      <c r="AD28" s="96">
        <v>7.9126221429449819</v>
      </c>
      <c r="AE28" s="96">
        <v>8.7377857055018104E-2</v>
      </c>
      <c r="AF28" s="96">
        <v>0</v>
      </c>
      <c r="AG28" s="97">
        <v>8</v>
      </c>
      <c r="AH28" s="96">
        <v>2.8054383190686427E-2</v>
      </c>
      <c r="AI28" s="96">
        <v>0</v>
      </c>
      <c r="AJ28" s="96">
        <v>6.1016129213684643E-3</v>
      </c>
      <c r="AK28" s="96">
        <v>7.1579036959156767E-2</v>
      </c>
      <c r="AL28" s="96">
        <v>3.8682900368412878</v>
      </c>
      <c r="AM28" s="96">
        <v>1.012675092845307</v>
      </c>
      <c r="AN28" s="96">
        <v>1.3299837242193746E-2</v>
      </c>
      <c r="AO28" s="96">
        <v>0</v>
      </c>
      <c r="AP28" s="96">
        <v>5</v>
      </c>
      <c r="AQ28" s="96">
        <v>0</v>
      </c>
      <c r="AR28" s="96">
        <v>0</v>
      </c>
      <c r="AS28" s="96">
        <v>4.8051840284557557E-16</v>
      </c>
      <c r="AT28" s="96">
        <v>0</v>
      </c>
      <c r="AU28" s="96">
        <v>1.990765547143821</v>
      </c>
      <c r="AV28" s="96">
        <v>0</v>
      </c>
      <c r="AW28" s="96">
        <v>1.9907655471438215</v>
      </c>
      <c r="AX28" s="96">
        <v>0</v>
      </c>
      <c r="AY28" s="96">
        <v>0</v>
      </c>
      <c r="AZ28" s="96">
        <v>0</v>
      </c>
      <c r="BA28" s="96"/>
      <c r="BB28" s="96">
        <v>0</v>
      </c>
      <c r="BC28" s="96">
        <v>8.7377857055018104E-2</v>
      </c>
      <c r="BT28" s="90"/>
    </row>
    <row r="29" spans="1:72">
      <c r="A29" s="100" t="s">
        <v>579</v>
      </c>
      <c r="B29" s="99" t="s">
        <v>578</v>
      </c>
      <c r="C29" s="99">
        <v>40</v>
      </c>
      <c r="D29" s="99" t="s">
        <v>586</v>
      </c>
      <c r="E29" s="96">
        <v>56.62</v>
      </c>
      <c r="F29" s="96">
        <v>0</v>
      </c>
      <c r="G29" s="96">
        <v>0</v>
      </c>
      <c r="H29" s="96">
        <v>0</v>
      </c>
      <c r="I29" s="96">
        <v>9.07</v>
      </c>
      <c r="J29" s="96">
        <v>0.30620000000000003</v>
      </c>
      <c r="K29" s="96">
        <v>18.41</v>
      </c>
      <c r="L29" s="96">
        <v>13</v>
      </c>
      <c r="M29" s="96">
        <v>0</v>
      </c>
      <c r="N29" s="96">
        <v>7.1300000000000002E-2</v>
      </c>
      <c r="O29" s="96">
        <v>0</v>
      </c>
      <c r="P29" s="96">
        <v>97.477499999999992</v>
      </c>
      <c r="Q29" s="98">
        <v>23</v>
      </c>
      <c r="R29" s="96">
        <v>7.999184069340564</v>
      </c>
      <c r="S29" s="96">
        <v>0</v>
      </c>
      <c r="T29" s="96">
        <v>0</v>
      </c>
      <c r="U29" s="96">
        <v>0</v>
      </c>
      <c r="V29" s="96">
        <v>1.0714854154719209</v>
      </c>
      <c r="W29" s="96">
        <v>5.098132336854224E-2</v>
      </c>
      <c r="X29" s="96">
        <v>3.877523975206663</v>
      </c>
      <c r="Y29" s="96">
        <v>1.9676194040045711</v>
      </c>
      <c r="Z29" s="96">
        <v>0</v>
      </c>
      <c r="AA29" s="96">
        <v>8.5310815829085195E-3</v>
      </c>
      <c r="AB29" s="96">
        <v>0</v>
      </c>
      <c r="AC29" s="96">
        <v>14.975325268975171</v>
      </c>
      <c r="AD29" s="96">
        <v>7.9944452911921964</v>
      </c>
      <c r="AE29" s="96">
        <v>5.5547088078036211E-3</v>
      </c>
      <c r="AF29" s="96">
        <v>0</v>
      </c>
      <c r="AG29" s="97">
        <v>8</v>
      </c>
      <c r="AH29" s="96">
        <v>4.5396412832779932E-2</v>
      </c>
      <c r="AI29" s="96">
        <v>0</v>
      </c>
      <c r="AJ29" s="96">
        <v>0</v>
      </c>
      <c r="AK29" s="96">
        <v>2.7234610137766038E-2</v>
      </c>
      <c r="AL29" s="96">
        <v>3.8752269001894861</v>
      </c>
      <c r="AM29" s="96">
        <v>1.0436160491353828</v>
      </c>
      <c r="AN29" s="96">
        <v>8.5260277045833572E-3</v>
      </c>
      <c r="AO29" s="96">
        <v>0</v>
      </c>
      <c r="AP29" s="96">
        <v>4.9999999999999982</v>
      </c>
      <c r="AQ29" s="96">
        <v>0</v>
      </c>
      <c r="AR29" s="96">
        <v>0</v>
      </c>
      <c r="AS29" s="96">
        <v>0</v>
      </c>
      <c r="AT29" s="96">
        <v>0</v>
      </c>
      <c r="AU29" s="96">
        <v>1.966453771140622</v>
      </c>
      <c r="AV29" s="96">
        <v>0</v>
      </c>
      <c r="AW29" s="96">
        <v>1.966453771140622</v>
      </c>
      <c r="AX29" s="96">
        <v>0</v>
      </c>
      <c r="AY29" s="96">
        <v>0</v>
      </c>
      <c r="AZ29" s="96">
        <v>0</v>
      </c>
      <c r="BA29" s="96"/>
      <c r="BB29" s="96">
        <v>0</v>
      </c>
      <c r="BC29" s="96">
        <v>5.5547088078036211E-3</v>
      </c>
      <c r="BT29" s="90"/>
    </row>
    <row r="30" spans="1:72">
      <c r="A30" s="100" t="s">
        <v>579</v>
      </c>
      <c r="B30" s="99" t="s">
        <v>578</v>
      </c>
      <c r="C30" s="99">
        <v>74</v>
      </c>
      <c r="D30" s="99" t="s">
        <v>585</v>
      </c>
      <c r="E30" s="96">
        <v>54.18</v>
      </c>
      <c r="F30" s="96">
        <v>0.252</v>
      </c>
      <c r="G30" s="96">
        <v>0</v>
      </c>
      <c r="H30" s="96">
        <v>0</v>
      </c>
      <c r="I30" s="96">
        <v>12.93</v>
      </c>
      <c r="J30" s="96">
        <v>1.6051</v>
      </c>
      <c r="K30" s="96">
        <v>15.3</v>
      </c>
      <c r="L30" s="96">
        <v>12.52</v>
      </c>
      <c r="M30" s="96">
        <v>0</v>
      </c>
      <c r="N30" s="96">
        <v>0.193</v>
      </c>
      <c r="O30" s="96">
        <v>0</v>
      </c>
      <c r="P30" s="96">
        <v>96.980099999999979</v>
      </c>
      <c r="Q30" s="98">
        <v>23</v>
      </c>
      <c r="R30" s="96">
        <v>7.8551646218401707</v>
      </c>
      <c r="S30" s="96">
        <v>7.0831294488118063E-2</v>
      </c>
      <c r="T30" s="96">
        <v>0</v>
      </c>
      <c r="U30" s="96">
        <v>0</v>
      </c>
      <c r="V30" s="96">
        <v>1.5675375994573708</v>
      </c>
      <c r="W30" s="96">
        <v>0.27425116301143609</v>
      </c>
      <c r="X30" s="96">
        <v>3.3069878478531765</v>
      </c>
      <c r="Y30" s="96">
        <v>1.9446548821028398</v>
      </c>
      <c r="Z30" s="96">
        <v>0</v>
      </c>
      <c r="AA30" s="96">
        <v>2.369803514506157E-2</v>
      </c>
      <c r="AB30" s="96">
        <v>0</v>
      </c>
      <c r="AC30" s="96">
        <v>15.043125443898177</v>
      </c>
      <c r="AD30" s="96">
        <v>7.8384992083857092</v>
      </c>
      <c r="AE30" s="96">
        <v>0.16150079161429076</v>
      </c>
      <c r="AF30" s="96">
        <v>0</v>
      </c>
      <c r="AG30" s="97">
        <v>8</v>
      </c>
      <c r="AH30" s="96">
        <v>0.11216852375397246</v>
      </c>
      <c r="AI30" s="96">
        <v>0</v>
      </c>
      <c r="AJ30" s="96">
        <v>0</v>
      </c>
      <c r="AK30" s="96">
        <v>9.7385940100415819E-2</v>
      </c>
      <c r="AL30" s="96">
        <v>3.2999717861375353</v>
      </c>
      <c r="AM30" s="96">
        <v>1.4668259923012019</v>
      </c>
      <c r="AN30" s="96">
        <v>2.3647757706871064E-2</v>
      </c>
      <c r="AO30" s="96">
        <v>0</v>
      </c>
      <c r="AP30" s="96">
        <v>4.9999999999999964</v>
      </c>
      <c r="AQ30" s="96">
        <v>0</v>
      </c>
      <c r="AR30" s="96">
        <v>0</v>
      </c>
      <c r="AS30" s="96">
        <v>0</v>
      </c>
      <c r="AT30" s="96">
        <v>0</v>
      </c>
      <c r="AU30" s="96">
        <v>1.9405291280038903</v>
      </c>
      <c r="AV30" s="96">
        <v>5.9470871996109675E-2</v>
      </c>
      <c r="AW30" s="96">
        <v>2</v>
      </c>
      <c r="AX30" s="96">
        <v>1.1210147753669089E-2</v>
      </c>
      <c r="AY30" s="96">
        <v>0</v>
      </c>
      <c r="AZ30" s="96">
        <v>1.1210147753669089E-2</v>
      </c>
      <c r="BA30" s="96"/>
      <c r="BB30" s="96">
        <v>7.0681019749778765E-2</v>
      </c>
      <c r="BC30" s="96">
        <v>0.16150079161429076</v>
      </c>
      <c r="BT30" s="90"/>
    </row>
    <row r="31" spans="1:72">
      <c r="A31" s="100" t="s">
        <v>579</v>
      </c>
      <c r="B31" s="99" t="s">
        <v>578</v>
      </c>
      <c r="C31" s="99">
        <v>40</v>
      </c>
      <c r="D31" s="99" t="s">
        <v>584</v>
      </c>
      <c r="E31" s="96">
        <v>53.13</v>
      </c>
      <c r="F31" s="96">
        <v>0.41270000000000001</v>
      </c>
      <c r="G31" s="96">
        <v>7.7100000000000002E-2</v>
      </c>
      <c r="H31" s="96">
        <v>0</v>
      </c>
      <c r="I31" s="96">
        <v>11.97</v>
      </c>
      <c r="J31" s="96">
        <v>2.62</v>
      </c>
      <c r="K31" s="96">
        <v>15.83</v>
      </c>
      <c r="L31" s="96">
        <v>12.46</v>
      </c>
      <c r="M31" s="96">
        <v>0</v>
      </c>
      <c r="N31" s="96">
        <v>0.15970000000000001</v>
      </c>
      <c r="O31" s="96">
        <v>0</v>
      </c>
      <c r="P31" s="96">
        <v>96.659500000000023</v>
      </c>
      <c r="Q31" s="98">
        <v>23</v>
      </c>
      <c r="R31" s="96">
        <v>7.7129506555653053</v>
      </c>
      <c r="S31" s="96">
        <v>0.11615116058819373</v>
      </c>
      <c r="T31" s="96">
        <v>1.4277235787989732E-2</v>
      </c>
      <c r="U31" s="96">
        <v>0</v>
      </c>
      <c r="V31" s="96">
        <v>1.4530415692014667</v>
      </c>
      <c r="W31" s="96">
        <v>0.44824156028469969</v>
      </c>
      <c r="X31" s="96">
        <v>3.4259934611279945</v>
      </c>
      <c r="Y31" s="96">
        <v>1.9378524143650591</v>
      </c>
      <c r="Z31" s="96">
        <v>0</v>
      </c>
      <c r="AA31" s="96">
        <v>1.9634705559731399E-2</v>
      </c>
      <c r="AB31" s="96">
        <v>0</v>
      </c>
      <c r="AC31" s="96">
        <v>15.12814276248044</v>
      </c>
      <c r="AD31" s="96">
        <v>7.6775971210779996</v>
      </c>
      <c r="AE31" s="96">
        <v>0.32240287892200037</v>
      </c>
      <c r="AF31" s="96">
        <v>0</v>
      </c>
      <c r="AG31" s="97">
        <v>8</v>
      </c>
      <c r="AH31" s="96">
        <v>0.1237840949705597</v>
      </c>
      <c r="AI31" s="96">
        <v>0</v>
      </c>
      <c r="AJ31" s="96">
        <v>0</v>
      </c>
      <c r="AK31" s="96">
        <v>0.20988185012705909</v>
      </c>
      <c r="AL31" s="96">
        <v>3.4102898758997036</v>
      </c>
      <c r="AM31" s="96">
        <v>1.2364994722347384</v>
      </c>
      <c r="AN31" s="96">
        <v>1.9544706767939068E-2</v>
      </c>
      <c r="AO31" s="96">
        <v>0</v>
      </c>
      <c r="AP31" s="96">
        <v>5</v>
      </c>
      <c r="AQ31" s="96">
        <v>0</v>
      </c>
      <c r="AR31" s="96">
        <v>0</v>
      </c>
      <c r="AS31" s="96">
        <v>9.0205620750793969E-17</v>
      </c>
      <c r="AT31" s="96">
        <v>0</v>
      </c>
      <c r="AU31" s="96">
        <v>1.928969960007189</v>
      </c>
      <c r="AV31" s="96">
        <v>7.1030039992810989E-2</v>
      </c>
      <c r="AW31" s="96">
        <v>2</v>
      </c>
      <c r="AX31" s="96">
        <v>4.4588723300887895E-2</v>
      </c>
      <c r="AY31" s="96">
        <v>1.4211793809899301E-2</v>
      </c>
      <c r="AZ31" s="96">
        <v>5.8800517110787195E-2</v>
      </c>
      <c r="BA31" s="96"/>
      <c r="BB31" s="96">
        <v>0.1298305571035982</v>
      </c>
      <c r="BC31" s="96">
        <v>0.32240287892200037</v>
      </c>
      <c r="BT31" s="90"/>
    </row>
    <row r="32" spans="1:72">
      <c r="A32" s="100" t="s">
        <v>579</v>
      </c>
      <c r="B32" s="99" t="s">
        <v>578</v>
      </c>
      <c r="C32" s="99">
        <v>81</v>
      </c>
      <c r="D32" s="99" t="s">
        <v>583</v>
      </c>
      <c r="E32" s="96">
        <v>53.73</v>
      </c>
      <c r="F32" s="96">
        <v>0.27060000000000001</v>
      </c>
      <c r="G32" s="96">
        <v>5.96E-2</v>
      </c>
      <c r="H32" s="96">
        <v>8.1799999999999998E-2</v>
      </c>
      <c r="I32" s="96">
        <v>13.9</v>
      </c>
      <c r="J32" s="96">
        <v>1.7296</v>
      </c>
      <c r="K32" s="96">
        <v>14.93</v>
      </c>
      <c r="L32" s="96">
        <v>12.46</v>
      </c>
      <c r="M32" s="96">
        <v>0</v>
      </c>
      <c r="N32" s="96">
        <v>0.13339999999999999</v>
      </c>
      <c r="O32" s="96">
        <v>0</v>
      </c>
      <c r="P32" s="96">
        <v>97.295000000000016</v>
      </c>
      <c r="Q32" s="98">
        <v>23</v>
      </c>
      <c r="R32" s="96">
        <v>7.8074469747247361</v>
      </c>
      <c r="S32" s="96">
        <v>7.6230425305293614E-2</v>
      </c>
      <c r="T32" s="96">
        <v>1.1047079499404368E-2</v>
      </c>
      <c r="U32" s="96">
        <v>8.9399970244198428E-3</v>
      </c>
      <c r="V32" s="96">
        <v>1.6889241843010574</v>
      </c>
      <c r="W32" s="96">
        <v>0.29618834990962289</v>
      </c>
      <c r="X32" s="96">
        <v>3.2342745870816407</v>
      </c>
      <c r="Y32" s="96">
        <v>1.9396892734424949</v>
      </c>
      <c r="Z32" s="96">
        <v>0</v>
      </c>
      <c r="AA32" s="96">
        <v>1.6416734409711854E-2</v>
      </c>
      <c r="AB32" s="96">
        <v>0</v>
      </c>
      <c r="AC32" s="96">
        <v>15.079157605698381</v>
      </c>
      <c r="AD32" s="96">
        <v>7.7762279155431031</v>
      </c>
      <c r="AE32" s="96">
        <v>0.22377208445689689</v>
      </c>
      <c r="AF32" s="96">
        <v>0</v>
      </c>
      <c r="AG32" s="97">
        <v>8</v>
      </c>
      <c r="AH32" s="96">
        <v>7.1231919064633553E-2</v>
      </c>
      <c r="AI32" s="96">
        <v>8.9042493213496183E-3</v>
      </c>
      <c r="AJ32" s="96">
        <v>0</v>
      </c>
      <c r="AK32" s="96">
        <v>0.18320129403400837</v>
      </c>
      <c r="AL32" s="96">
        <v>3.2213419331589654</v>
      </c>
      <c r="AM32" s="96">
        <v>1.4989695143896746</v>
      </c>
      <c r="AN32" s="96">
        <v>1.6351090031368365E-2</v>
      </c>
      <c r="AO32" s="96">
        <v>0</v>
      </c>
      <c r="AP32" s="96">
        <v>5</v>
      </c>
      <c r="AQ32" s="96">
        <v>0</v>
      </c>
      <c r="AR32" s="96">
        <v>0</v>
      </c>
      <c r="AS32" s="96">
        <v>0</v>
      </c>
      <c r="AT32" s="96">
        <v>0</v>
      </c>
      <c r="AU32" s="96">
        <v>1.9319331818010637</v>
      </c>
      <c r="AV32" s="96">
        <v>6.8066818198936341E-2</v>
      </c>
      <c r="AW32" s="96">
        <v>2</v>
      </c>
      <c r="AX32" s="96">
        <v>7.8587901582881647E-3</v>
      </c>
      <c r="AY32" s="96">
        <v>1.1002906361912356E-2</v>
      </c>
      <c r="AZ32" s="96">
        <v>1.8861696520200519E-2</v>
      </c>
      <c r="BA32" s="96"/>
      <c r="BB32" s="96">
        <v>8.692851471913686E-2</v>
      </c>
      <c r="BC32" s="96">
        <v>0.22377208445689689</v>
      </c>
      <c r="BT32" s="90"/>
    </row>
    <row r="33" spans="1:72">
      <c r="A33" s="100" t="s">
        <v>579</v>
      </c>
      <c r="B33" s="99" t="s">
        <v>578</v>
      </c>
      <c r="C33" s="99">
        <v>82</v>
      </c>
      <c r="D33" s="99" t="s">
        <v>582</v>
      </c>
      <c r="E33" s="96">
        <v>54.05</v>
      </c>
      <c r="F33" s="96">
        <v>0.23949999999999999</v>
      </c>
      <c r="G33" s="96">
        <v>2.9600000000000001E-2</v>
      </c>
      <c r="H33" s="96">
        <v>0</v>
      </c>
      <c r="I33" s="96">
        <v>12.96</v>
      </c>
      <c r="J33" s="96">
        <v>1.4655</v>
      </c>
      <c r="K33" s="96">
        <v>15.36</v>
      </c>
      <c r="L33" s="96">
        <v>12.41</v>
      </c>
      <c r="M33" s="96">
        <v>0</v>
      </c>
      <c r="N33" s="96">
        <v>0.22639999999999999</v>
      </c>
      <c r="O33" s="96">
        <v>0</v>
      </c>
      <c r="P33" s="96">
        <v>96.741</v>
      </c>
      <c r="Q33" s="98">
        <v>23</v>
      </c>
      <c r="R33" s="96">
        <v>7.8598529212726422</v>
      </c>
      <c r="S33" s="96">
        <v>6.7520023773393209E-2</v>
      </c>
      <c r="T33" s="96">
        <v>5.4905954893136955E-3</v>
      </c>
      <c r="U33" s="96">
        <v>0</v>
      </c>
      <c r="V33" s="96">
        <v>1.5758935358032451</v>
      </c>
      <c r="W33" s="96">
        <v>0.25115084093633189</v>
      </c>
      <c r="X33" s="96">
        <v>3.3299277800926577</v>
      </c>
      <c r="Y33" s="96">
        <v>1.9333586310424287</v>
      </c>
      <c r="Z33" s="96">
        <v>0</v>
      </c>
      <c r="AA33" s="96">
        <v>2.7882639480531338E-2</v>
      </c>
      <c r="AB33" s="96">
        <v>0</v>
      </c>
      <c r="AC33" s="96">
        <v>15.051076967890543</v>
      </c>
      <c r="AD33" s="96">
        <v>7.8329150938966103</v>
      </c>
      <c r="AE33" s="96">
        <v>0.16708490610338966</v>
      </c>
      <c r="AF33" s="96">
        <v>0</v>
      </c>
      <c r="AG33" s="97">
        <v>8</v>
      </c>
      <c r="AH33" s="96">
        <v>8.3205173433682778E-2</v>
      </c>
      <c r="AI33" s="96">
        <v>0</v>
      </c>
      <c r="AJ33" s="96">
        <v>0</v>
      </c>
      <c r="AK33" s="96">
        <v>0.1571140332789514</v>
      </c>
      <c r="AL33" s="96">
        <v>3.318515223062231</v>
      </c>
      <c r="AM33" s="96">
        <v>1.4133784920402961</v>
      </c>
      <c r="AN33" s="96">
        <v>2.7787078184838152E-2</v>
      </c>
      <c r="AO33" s="96">
        <v>0</v>
      </c>
      <c r="AP33" s="96">
        <v>4.9999999999999991</v>
      </c>
      <c r="AQ33" s="96">
        <v>0</v>
      </c>
      <c r="AR33" s="96">
        <v>0</v>
      </c>
      <c r="AS33" s="96">
        <v>0</v>
      </c>
      <c r="AT33" s="96">
        <v>0</v>
      </c>
      <c r="AU33" s="96">
        <v>1.9267324916501727</v>
      </c>
      <c r="AV33" s="96">
        <v>6.7288614513824174E-2</v>
      </c>
      <c r="AW33" s="96">
        <v>1.9940211061639967</v>
      </c>
      <c r="AX33" s="96">
        <v>0</v>
      </c>
      <c r="AY33" s="96">
        <v>5.4717777436174052E-3</v>
      </c>
      <c r="AZ33" s="96">
        <v>5.4717777436174052E-3</v>
      </c>
      <c r="BA33" s="96"/>
      <c r="BB33" s="96">
        <v>7.2760392257441575E-2</v>
      </c>
      <c r="BC33" s="96">
        <v>0.16708490610338966</v>
      </c>
      <c r="BT33" s="90"/>
    </row>
    <row r="34" spans="1:72">
      <c r="A34" s="100" t="s">
        <v>579</v>
      </c>
      <c r="B34" s="99" t="s">
        <v>578</v>
      </c>
      <c r="C34" s="99">
        <v>83</v>
      </c>
      <c r="D34" s="99" t="s">
        <v>581</v>
      </c>
      <c r="E34" s="96">
        <v>54.19</v>
      </c>
      <c r="F34" s="96">
        <v>0.29559999999999997</v>
      </c>
      <c r="G34" s="96">
        <v>3.6299999999999999E-2</v>
      </c>
      <c r="H34" s="96">
        <v>0</v>
      </c>
      <c r="I34" s="96">
        <v>12.94</v>
      </c>
      <c r="J34" s="96">
        <v>1.4276</v>
      </c>
      <c r="K34" s="96">
        <v>15.56</v>
      </c>
      <c r="L34" s="96">
        <v>12.37</v>
      </c>
      <c r="M34" s="96">
        <v>0</v>
      </c>
      <c r="N34" s="96">
        <v>0.22370000000000001</v>
      </c>
      <c r="O34" s="96">
        <v>0</v>
      </c>
      <c r="P34" s="96">
        <v>97.043199999999999</v>
      </c>
      <c r="Q34" s="98">
        <v>23</v>
      </c>
      <c r="R34" s="96">
        <v>7.8549846598896522</v>
      </c>
      <c r="S34" s="96">
        <v>8.3068997193041713E-2</v>
      </c>
      <c r="T34" s="96">
        <v>6.7118436642841471E-3</v>
      </c>
      <c r="U34" s="96">
        <v>0</v>
      </c>
      <c r="V34" s="96">
        <v>1.5684245013988498</v>
      </c>
      <c r="W34" s="96">
        <v>0.24387249551367279</v>
      </c>
      <c r="X34" s="96">
        <v>3.3624873622117248</v>
      </c>
      <c r="Y34" s="96">
        <v>1.9209577318661655</v>
      </c>
      <c r="Z34" s="96">
        <v>0</v>
      </c>
      <c r="AA34" s="96">
        <v>2.7461921044784347E-2</v>
      </c>
      <c r="AB34" s="96">
        <v>0</v>
      </c>
      <c r="AC34" s="96">
        <v>15.067969512782176</v>
      </c>
      <c r="AD34" s="96">
        <v>7.8205556022819751</v>
      </c>
      <c r="AE34" s="96">
        <v>0.1794443977180249</v>
      </c>
      <c r="AF34" s="96">
        <v>0</v>
      </c>
      <c r="AG34" s="97">
        <v>8</v>
      </c>
      <c r="AH34" s="96">
        <v>6.3359184161755955E-2</v>
      </c>
      <c r="AI34" s="96">
        <v>0</v>
      </c>
      <c r="AJ34" s="96">
        <v>0</v>
      </c>
      <c r="AK34" s="96">
        <v>0.20073813857704176</v>
      </c>
      <c r="AL34" s="96">
        <v>3.3477492976436523</v>
      </c>
      <c r="AM34" s="96">
        <v>1.360811826479593</v>
      </c>
      <c r="AN34" s="96">
        <v>2.7341553137956609E-2</v>
      </c>
      <c r="AO34" s="96">
        <v>0</v>
      </c>
      <c r="AP34" s="96">
        <v>5</v>
      </c>
      <c r="AQ34" s="96">
        <v>0</v>
      </c>
      <c r="AR34" s="96">
        <v>0</v>
      </c>
      <c r="AS34" s="96">
        <v>8.3266726846886741E-16</v>
      </c>
      <c r="AT34" s="96">
        <v>0</v>
      </c>
      <c r="AU34" s="96">
        <v>1.9125380127609137</v>
      </c>
      <c r="AV34" s="96">
        <v>8.270489880028796E-2</v>
      </c>
      <c r="AW34" s="96">
        <v>1.9952429115612025</v>
      </c>
      <c r="AX34" s="96">
        <v>0</v>
      </c>
      <c r="AY34" s="96">
        <v>6.6824250896876424E-3</v>
      </c>
      <c r="AZ34" s="96">
        <v>6.6824250896876424E-3</v>
      </c>
      <c r="BA34" s="96"/>
      <c r="BB34" s="96">
        <v>8.9387323889975598E-2</v>
      </c>
      <c r="BC34" s="96">
        <v>0.1794443977180249</v>
      </c>
      <c r="BT34" s="90"/>
    </row>
    <row r="35" spans="1:72">
      <c r="A35" s="100" t="s">
        <v>579</v>
      </c>
      <c r="B35" s="99" t="s">
        <v>578</v>
      </c>
      <c r="C35" s="99">
        <v>84</v>
      </c>
      <c r="D35" s="99" t="s">
        <v>580</v>
      </c>
      <c r="E35" s="96">
        <v>53.27</v>
      </c>
      <c r="F35" s="96">
        <v>0.2893</v>
      </c>
      <c r="G35" s="96">
        <v>3.9300000000000002E-2</v>
      </c>
      <c r="H35" s="96">
        <v>0</v>
      </c>
      <c r="I35" s="96">
        <v>13.03</v>
      </c>
      <c r="J35" s="96">
        <v>2.15</v>
      </c>
      <c r="K35" s="96">
        <v>15.3</v>
      </c>
      <c r="L35" s="96">
        <v>12.68</v>
      </c>
      <c r="M35" s="96">
        <v>0</v>
      </c>
      <c r="N35" s="96">
        <v>0.18690000000000001</v>
      </c>
      <c r="O35" s="96">
        <v>0</v>
      </c>
      <c r="P35" s="96">
        <v>96.945499999999996</v>
      </c>
      <c r="Q35" s="98">
        <v>23</v>
      </c>
      <c r="R35" s="96">
        <v>7.7498872681910411</v>
      </c>
      <c r="S35" s="96">
        <v>8.1596112828438691E-2</v>
      </c>
      <c r="T35" s="96">
        <v>7.2931350500876103E-3</v>
      </c>
      <c r="U35" s="96">
        <v>0</v>
      </c>
      <c r="V35" s="96">
        <v>1.5851131017561741</v>
      </c>
      <c r="W35" s="96">
        <v>0.36862199158434727</v>
      </c>
      <c r="X35" s="96">
        <v>3.3184020047762872</v>
      </c>
      <c r="Y35" s="96">
        <v>1.9763045066906071</v>
      </c>
      <c r="Z35" s="96">
        <v>0</v>
      </c>
      <c r="AA35" s="96">
        <v>2.3028239079066475E-2</v>
      </c>
      <c r="AB35" s="96">
        <v>0</v>
      </c>
      <c r="AC35" s="96">
        <v>15.110246359956049</v>
      </c>
      <c r="AD35" s="96">
        <v>7.7231221317482248</v>
      </c>
      <c r="AE35" s="96">
        <v>0.27687786825177518</v>
      </c>
      <c r="AF35" s="96">
        <v>0</v>
      </c>
      <c r="AG35" s="97">
        <v>8</v>
      </c>
      <c r="AH35" s="96">
        <v>9.0471044440047665E-2</v>
      </c>
      <c r="AI35" s="96">
        <v>0</v>
      </c>
      <c r="AJ35" s="96">
        <v>0</v>
      </c>
      <c r="AK35" s="96">
        <v>0.15831768314414613</v>
      </c>
      <c r="AL35" s="96">
        <v>3.3069415177580437</v>
      </c>
      <c r="AM35" s="96">
        <v>1.4213210462789059</v>
      </c>
      <c r="AN35" s="96">
        <v>2.2948708378856431E-2</v>
      </c>
      <c r="AO35" s="96">
        <v>0</v>
      </c>
      <c r="AP35" s="96">
        <v>5</v>
      </c>
      <c r="AQ35" s="96">
        <v>0</v>
      </c>
      <c r="AR35" s="96">
        <v>0</v>
      </c>
      <c r="AS35" s="96">
        <v>0</v>
      </c>
      <c r="AT35" s="96">
        <v>0</v>
      </c>
      <c r="AU35" s="96">
        <v>1.9694791093727344</v>
      </c>
      <c r="AV35" s="96">
        <v>3.0520890627265596E-2</v>
      </c>
      <c r="AW35" s="96">
        <v>2</v>
      </c>
      <c r="AX35" s="96">
        <v>5.0793420541680526E-2</v>
      </c>
      <c r="AY35" s="96">
        <v>7.2679473605178953E-3</v>
      </c>
      <c r="AZ35" s="96">
        <v>5.8061367902198423E-2</v>
      </c>
      <c r="BA35" s="96"/>
      <c r="BB35" s="96">
        <v>8.8582258529464025E-2</v>
      </c>
      <c r="BC35" s="96">
        <v>0.27687786825177518</v>
      </c>
      <c r="BT35" s="90"/>
    </row>
    <row r="36" spans="1:72">
      <c r="A36" s="100" t="s">
        <v>579</v>
      </c>
      <c r="B36" s="99" t="s">
        <v>578</v>
      </c>
      <c r="C36" s="99">
        <v>85</v>
      </c>
      <c r="D36" s="99" t="s">
        <v>577</v>
      </c>
      <c r="E36" s="96">
        <v>53.64</v>
      </c>
      <c r="F36" s="96">
        <v>0.40529999999999999</v>
      </c>
      <c r="G36" s="96">
        <v>3.2099999999999997E-2</v>
      </c>
      <c r="H36" s="96">
        <v>0</v>
      </c>
      <c r="I36" s="96">
        <v>13.18</v>
      </c>
      <c r="J36" s="96">
        <v>1.7301</v>
      </c>
      <c r="K36" s="96">
        <v>15.41</v>
      </c>
      <c r="L36" s="96">
        <v>12.12</v>
      </c>
      <c r="M36" s="96">
        <v>0</v>
      </c>
      <c r="N36" s="96">
        <v>0.19020000000000001</v>
      </c>
      <c r="O36" s="96">
        <v>0</v>
      </c>
      <c r="P36" s="96">
        <v>96.707699999999988</v>
      </c>
      <c r="Q36" s="98">
        <v>23</v>
      </c>
      <c r="R36" s="96">
        <v>7.8137075475516689</v>
      </c>
      <c r="S36" s="96">
        <v>0.11445989276259963</v>
      </c>
      <c r="T36" s="96">
        <v>5.96461522106432E-3</v>
      </c>
      <c r="U36" s="96">
        <v>0</v>
      </c>
      <c r="V36" s="96">
        <v>1.6054136268237382</v>
      </c>
      <c r="W36" s="96">
        <v>0.29700904966438202</v>
      </c>
      <c r="X36" s="96">
        <v>3.3465390708439942</v>
      </c>
      <c r="Y36" s="96">
        <v>1.8914415366649167</v>
      </c>
      <c r="Z36" s="96">
        <v>0</v>
      </c>
      <c r="AA36" s="96">
        <v>2.3464842075610844E-2</v>
      </c>
      <c r="AB36" s="96">
        <v>0</v>
      </c>
      <c r="AC36" s="96">
        <v>15.098000181607976</v>
      </c>
      <c r="AD36" s="96">
        <v>7.762277006719855</v>
      </c>
      <c r="AE36" s="96">
        <v>0.23772299328014501</v>
      </c>
      <c r="AF36" s="96">
        <v>0</v>
      </c>
      <c r="AG36" s="97">
        <v>8</v>
      </c>
      <c r="AH36" s="96">
        <v>5.7331115536602029E-2</v>
      </c>
      <c r="AI36" s="96">
        <v>0</v>
      </c>
      <c r="AJ36" s="96">
        <v>0</v>
      </c>
      <c r="AK36" s="96">
        <v>0.30078332455279783</v>
      </c>
      <c r="AL36" s="96">
        <v>3.3245118432723362</v>
      </c>
      <c r="AM36" s="96">
        <v>1.2940633223086329</v>
      </c>
      <c r="AN36" s="96">
        <v>2.3310394329628861E-2</v>
      </c>
      <c r="AO36" s="96">
        <v>0</v>
      </c>
      <c r="AP36" s="96">
        <v>4.9999999999999973</v>
      </c>
      <c r="AQ36" s="96">
        <v>0</v>
      </c>
      <c r="AR36" s="96">
        <v>0</v>
      </c>
      <c r="AS36" s="96">
        <v>0</v>
      </c>
      <c r="AT36" s="96">
        <v>0</v>
      </c>
      <c r="AU36" s="96">
        <v>1.8789918947259994</v>
      </c>
      <c r="AV36" s="96">
        <v>0.11370650723434596</v>
      </c>
      <c r="AW36" s="96">
        <v>1.9926984019603453</v>
      </c>
      <c r="AX36" s="96">
        <v>0</v>
      </c>
      <c r="AY36" s="96">
        <v>5.9253555757799083E-3</v>
      </c>
      <c r="AZ36" s="96">
        <v>5.9253555757799083E-3</v>
      </c>
      <c r="BA36" s="96"/>
      <c r="BB36" s="96">
        <v>0.11963186281012586</v>
      </c>
      <c r="BC36" s="96">
        <v>0.23772299328014501</v>
      </c>
      <c r="BT36" s="90"/>
    </row>
    <row r="37" spans="1:72">
      <c r="A37" s="100" t="s">
        <v>495</v>
      </c>
      <c r="B37" s="99" t="s">
        <v>575</v>
      </c>
      <c r="C37" s="99">
        <v>41</v>
      </c>
      <c r="D37" s="99" t="s">
        <v>576</v>
      </c>
      <c r="E37" s="96">
        <v>40.53</v>
      </c>
      <c r="F37" s="96">
        <v>4.49</v>
      </c>
      <c r="G37" s="96">
        <v>0</v>
      </c>
      <c r="H37" s="96">
        <v>0</v>
      </c>
      <c r="I37" s="96">
        <v>17.2</v>
      </c>
      <c r="J37" s="96">
        <v>15.03</v>
      </c>
      <c r="K37" s="96">
        <v>9.9700000000000006</v>
      </c>
      <c r="L37" s="96">
        <v>9.86</v>
      </c>
      <c r="M37" s="96">
        <v>0</v>
      </c>
      <c r="N37" s="96">
        <v>0.18240000000000001</v>
      </c>
      <c r="O37" s="96">
        <v>0</v>
      </c>
      <c r="P37" s="96">
        <v>97.2624</v>
      </c>
      <c r="Q37" s="98">
        <v>23</v>
      </c>
      <c r="R37" s="96">
        <v>6.1350366712835891</v>
      </c>
      <c r="S37" s="96">
        <v>1.3176353812278725</v>
      </c>
      <c r="T37" s="96">
        <v>0</v>
      </c>
      <c r="U37" s="96">
        <v>0</v>
      </c>
      <c r="V37" s="96">
        <v>2.1770688190880541</v>
      </c>
      <c r="W37" s="96">
        <v>2.681202605230157</v>
      </c>
      <c r="X37" s="96">
        <v>2.2498864254648603</v>
      </c>
      <c r="Y37" s="96">
        <v>1.5989666042526043</v>
      </c>
      <c r="Z37" s="96">
        <v>0</v>
      </c>
      <c r="AA37" s="96">
        <v>2.3383210168132051E-2</v>
      </c>
      <c r="AB37" s="96">
        <v>0</v>
      </c>
      <c r="AC37" s="96">
        <v>16.183179716715269</v>
      </c>
      <c r="AD37" s="96">
        <v>6.0117596521452992</v>
      </c>
      <c r="AE37" s="96">
        <v>1.9882403478547008</v>
      </c>
      <c r="AF37" s="96">
        <v>0</v>
      </c>
      <c r="AG37" s="97">
        <v>8</v>
      </c>
      <c r="AH37" s="96">
        <v>0.6390863504186628</v>
      </c>
      <c r="AI37" s="96">
        <v>0</v>
      </c>
      <c r="AJ37" s="96">
        <v>0</v>
      </c>
      <c r="AK37" s="96">
        <v>0.9057476992453225</v>
      </c>
      <c r="AL37" s="96">
        <v>2.2046773571590013</v>
      </c>
      <c r="AM37" s="96">
        <v>1.2275752436799505</v>
      </c>
      <c r="AN37" s="96">
        <v>2.2913349497061548E-2</v>
      </c>
      <c r="AO37" s="96">
        <v>0</v>
      </c>
      <c r="AP37" s="96">
        <v>4.9999999999999982</v>
      </c>
      <c r="AQ37" s="96">
        <v>0</v>
      </c>
      <c r="AR37" s="96">
        <v>0</v>
      </c>
      <c r="AS37" s="96">
        <v>0</v>
      </c>
      <c r="AT37" s="96">
        <v>0</v>
      </c>
      <c r="AU37" s="96">
        <v>1.5668370755740588</v>
      </c>
      <c r="AV37" s="96">
        <v>0.43316292442594118</v>
      </c>
      <c r="AW37" s="96">
        <v>2</v>
      </c>
      <c r="AX37" s="96">
        <v>0.8579959790215741</v>
      </c>
      <c r="AY37" s="96">
        <v>0</v>
      </c>
      <c r="AZ37" s="96">
        <v>0.8579959790215741</v>
      </c>
      <c r="BA37" s="96"/>
      <c r="BB37" s="96">
        <v>1.01</v>
      </c>
      <c r="BC37" s="96">
        <v>1.9882403478547008</v>
      </c>
      <c r="BT37" s="90"/>
    </row>
    <row r="38" spans="1:72">
      <c r="A38" s="100" t="s">
        <v>495</v>
      </c>
      <c r="B38" s="99" t="s">
        <v>575</v>
      </c>
      <c r="C38" s="99">
        <v>64</v>
      </c>
      <c r="D38" s="99" t="s">
        <v>574</v>
      </c>
      <c r="E38" s="96">
        <v>40.369999999999997</v>
      </c>
      <c r="F38" s="96">
        <v>3.35</v>
      </c>
      <c r="G38" s="96">
        <v>0</v>
      </c>
      <c r="H38" s="96">
        <v>0</v>
      </c>
      <c r="I38" s="96">
        <v>16.13</v>
      </c>
      <c r="J38" s="96">
        <v>16.3</v>
      </c>
      <c r="K38" s="96">
        <v>9.94</v>
      </c>
      <c r="L38" s="96">
        <v>10.81</v>
      </c>
      <c r="M38" s="96">
        <v>0</v>
      </c>
      <c r="N38" s="96">
        <v>9.3399999999999997E-2</v>
      </c>
      <c r="O38" s="96">
        <v>0</v>
      </c>
      <c r="P38" s="96">
        <v>96.993399999999994</v>
      </c>
      <c r="Q38" s="98">
        <v>23</v>
      </c>
      <c r="R38" s="96">
        <v>6.0778996414057458</v>
      </c>
      <c r="S38" s="96">
        <v>0.97779526554783858</v>
      </c>
      <c r="T38" s="96">
        <v>0</v>
      </c>
      <c r="U38" s="96">
        <v>0</v>
      </c>
      <c r="V38" s="96">
        <v>2.030636995629588</v>
      </c>
      <c r="W38" s="96">
        <v>2.8920944535055511</v>
      </c>
      <c r="X38" s="96">
        <v>2.2310332230400021</v>
      </c>
      <c r="Y38" s="96">
        <v>1.7435820457423852</v>
      </c>
      <c r="Z38" s="96">
        <v>0</v>
      </c>
      <c r="AA38" s="96">
        <v>1.190913974428333E-2</v>
      </c>
      <c r="AB38" s="96">
        <v>0</v>
      </c>
      <c r="AC38" s="96">
        <v>15.964950764615395</v>
      </c>
      <c r="AD38" s="96">
        <v>5.9661159895206639</v>
      </c>
      <c r="AE38" s="96">
        <v>2.0338840104793361</v>
      </c>
      <c r="AF38" s="96">
        <v>0</v>
      </c>
      <c r="AG38" s="97">
        <v>8</v>
      </c>
      <c r="AH38" s="96">
        <v>0.80501955494260269</v>
      </c>
      <c r="AI38" s="96">
        <v>0</v>
      </c>
      <c r="AJ38" s="96">
        <v>0</v>
      </c>
      <c r="AK38" s="96">
        <v>0.830463918495843</v>
      </c>
      <c r="AL38" s="96">
        <v>2.1900004558239456</v>
      </c>
      <c r="AM38" s="96">
        <v>1.1628259617786245</v>
      </c>
      <c r="AN38" s="96">
        <v>1.1690108958983814E-2</v>
      </c>
      <c r="AO38" s="96">
        <v>0</v>
      </c>
      <c r="AP38" s="96">
        <v>5</v>
      </c>
      <c r="AQ38" s="96">
        <v>0</v>
      </c>
      <c r="AR38" s="96">
        <v>0</v>
      </c>
      <c r="AS38" s="96">
        <v>4.9266146717741321E-16</v>
      </c>
      <c r="AT38" s="96">
        <v>0</v>
      </c>
      <c r="AU38" s="96">
        <v>1.7115143940973068</v>
      </c>
      <c r="AV38" s="96">
        <v>0.28848560590269279</v>
      </c>
      <c r="AW38" s="96">
        <v>2</v>
      </c>
      <c r="AX38" s="96">
        <v>0.67132622259819896</v>
      </c>
      <c r="AY38" s="96">
        <v>0</v>
      </c>
      <c r="AZ38" s="96">
        <v>0.67132622259819896</v>
      </c>
      <c r="BA38" s="96"/>
      <c r="BB38" s="96">
        <v>0.95981182850089175</v>
      </c>
      <c r="BC38" s="96">
        <v>2.0338840104793361</v>
      </c>
      <c r="BT38" s="90"/>
    </row>
    <row r="39" spans="1:72">
      <c r="A39" s="100" t="s">
        <v>571</v>
      </c>
      <c r="B39" s="99" t="s">
        <v>567</v>
      </c>
      <c r="C39" s="99">
        <v>29</v>
      </c>
      <c r="D39" s="99" t="s">
        <v>573</v>
      </c>
      <c r="E39" s="96">
        <v>41.83</v>
      </c>
      <c r="F39" s="96">
        <v>2.56</v>
      </c>
      <c r="G39" s="96">
        <v>0.64359999999999995</v>
      </c>
      <c r="H39" s="96">
        <v>0.66180000000000005</v>
      </c>
      <c r="I39" s="96">
        <v>14.16</v>
      </c>
      <c r="J39" s="96">
        <v>14.81</v>
      </c>
      <c r="K39" s="96">
        <v>11.03</v>
      </c>
      <c r="L39" s="96">
        <v>11.46</v>
      </c>
      <c r="M39" s="96">
        <v>0</v>
      </c>
      <c r="N39" s="96">
        <v>0.1237</v>
      </c>
      <c r="O39" s="96">
        <v>0</v>
      </c>
      <c r="P39" s="96">
        <v>97.279100000000014</v>
      </c>
      <c r="Q39" s="98">
        <v>23</v>
      </c>
      <c r="R39" s="96">
        <v>6.2313856987199152</v>
      </c>
      <c r="S39" s="96">
        <v>0.73934149565608109</v>
      </c>
      <c r="T39" s="96">
        <v>0.12229869445715418</v>
      </c>
      <c r="U39" s="96">
        <v>7.4150724595500553E-2</v>
      </c>
      <c r="V39" s="96">
        <v>1.763856190073767</v>
      </c>
      <c r="W39" s="96">
        <v>2.6000513191076515</v>
      </c>
      <c r="X39" s="96">
        <v>2.4496111996230701</v>
      </c>
      <c r="Y39" s="96">
        <v>1.8289562010421576</v>
      </c>
      <c r="Z39" s="96">
        <v>0</v>
      </c>
      <c r="AA39" s="96">
        <v>1.5606488912077148E-2</v>
      </c>
      <c r="AB39" s="96">
        <v>0</v>
      </c>
      <c r="AC39" s="96">
        <v>15.825258012187373</v>
      </c>
      <c r="AD39" s="96">
        <v>6.1674991271677815</v>
      </c>
      <c r="AE39" s="96">
        <v>1.8325008728322185</v>
      </c>
      <c r="AF39" s="96">
        <v>0</v>
      </c>
      <c r="AG39" s="97">
        <v>8</v>
      </c>
      <c r="AH39" s="96">
        <v>0.74089371650961011</v>
      </c>
      <c r="AI39" s="96">
        <v>7.339050274412548E-2</v>
      </c>
      <c r="AJ39" s="96">
        <v>0</v>
      </c>
      <c r="AK39" s="96">
        <v>0.46677463113040946</v>
      </c>
      <c r="AL39" s="96">
        <v>2.4244968400333922</v>
      </c>
      <c r="AM39" s="96">
        <v>1.278997824418953</v>
      </c>
      <c r="AN39" s="96">
        <v>1.5446485163510104E-2</v>
      </c>
      <c r="AO39" s="96">
        <v>0</v>
      </c>
      <c r="AP39" s="96">
        <v>5</v>
      </c>
      <c r="AQ39" s="96">
        <v>0</v>
      </c>
      <c r="AR39" s="96">
        <v>0</v>
      </c>
      <c r="AS39" s="96">
        <v>5.2215176626901894E-16</v>
      </c>
      <c r="AT39" s="96">
        <v>0</v>
      </c>
      <c r="AU39" s="96">
        <v>1.810205036076137</v>
      </c>
      <c r="AV39" s="96">
        <v>0.18979496392386253</v>
      </c>
      <c r="AW39" s="96">
        <v>2</v>
      </c>
      <c r="AX39" s="96">
        <v>0.54196651732653078</v>
      </c>
      <c r="AY39" s="96">
        <v>0.12104484103322399</v>
      </c>
      <c r="AZ39" s="96">
        <v>0.66301135835975478</v>
      </c>
      <c r="BA39" s="96"/>
      <c r="BB39" s="96">
        <v>0.8528063222836173</v>
      </c>
      <c r="BC39" s="96">
        <v>1.8325008728322185</v>
      </c>
      <c r="BT39" s="90"/>
    </row>
    <row r="40" spans="1:72">
      <c r="A40" s="100" t="s">
        <v>571</v>
      </c>
      <c r="B40" s="99" t="s">
        <v>567</v>
      </c>
      <c r="C40" s="99">
        <v>19</v>
      </c>
      <c r="D40" s="99" t="s">
        <v>572</v>
      </c>
      <c r="E40" s="96">
        <v>43.99</v>
      </c>
      <c r="F40" s="96">
        <v>2.3199999999999998</v>
      </c>
      <c r="G40" s="96">
        <v>0.38340000000000002</v>
      </c>
      <c r="H40" s="96">
        <v>0</v>
      </c>
      <c r="I40" s="96">
        <v>13.86</v>
      </c>
      <c r="J40" s="96">
        <v>13.03</v>
      </c>
      <c r="K40" s="96">
        <v>12.07</v>
      </c>
      <c r="L40" s="96">
        <v>11.83</v>
      </c>
      <c r="M40" s="96">
        <v>0</v>
      </c>
      <c r="N40" s="96">
        <v>9.3899999999999997E-2</v>
      </c>
      <c r="O40" s="96">
        <v>0</v>
      </c>
      <c r="P40" s="96">
        <v>97.577300000000008</v>
      </c>
      <c r="Q40" s="98">
        <v>23</v>
      </c>
      <c r="R40" s="96">
        <v>6.4921861921708786</v>
      </c>
      <c r="S40" s="96">
        <v>0.66379402261364451</v>
      </c>
      <c r="T40" s="96">
        <v>7.2176884198051752E-2</v>
      </c>
      <c r="U40" s="96">
        <v>0</v>
      </c>
      <c r="V40" s="96">
        <v>1.7104224432164967</v>
      </c>
      <c r="W40" s="96">
        <v>2.2662692874249437</v>
      </c>
      <c r="X40" s="96">
        <v>2.655639701193826</v>
      </c>
      <c r="Y40" s="96">
        <v>1.8704395128282463</v>
      </c>
      <c r="Z40" s="96">
        <v>0</v>
      </c>
      <c r="AA40" s="96">
        <v>1.1736573876411001E-2</v>
      </c>
      <c r="AB40" s="96">
        <v>0</v>
      </c>
      <c r="AC40" s="96">
        <v>15.742664617522498</v>
      </c>
      <c r="AD40" s="96">
        <v>6.4248467810424739</v>
      </c>
      <c r="AE40" s="96">
        <v>1.5751532189575261</v>
      </c>
      <c r="AF40" s="96">
        <v>0</v>
      </c>
      <c r="AG40" s="97">
        <v>8</v>
      </c>
      <c r="AH40" s="96">
        <v>0.66760946610631766</v>
      </c>
      <c r="AI40" s="96">
        <v>0</v>
      </c>
      <c r="AJ40" s="96">
        <v>0</v>
      </c>
      <c r="AK40" s="96">
        <v>0.47218043479380933</v>
      </c>
      <c r="AL40" s="96">
        <v>2.628094401605336</v>
      </c>
      <c r="AM40" s="96">
        <v>1.2205008598022267</v>
      </c>
      <c r="AN40" s="96">
        <v>1.1614837692309976E-2</v>
      </c>
      <c r="AO40" s="96">
        <v>0</v>
      </c>
      <c r="AP40" s="96">
        <v>5</v>
      </c>
      <c r="AQ40" s="96">
        <v>0</v>
      </c>
      <c r="AR40" s="96">
        <v>0</v>
      </c>
      <c r="AS40" s="96">
        <v>8.795048023202412E-16</v>
      </c>
      <c r="AT40" s="96">
        <v>0</v>
      </c>
      <c r="AU40" s="96">
        <v>1.851038606628568</v>
      </c>
      <c r="AV40" s="96">
        <v>0.14896139337143111</v>
      </c>
      <c r="AW40" s="96">
        <v>2</v>
      </c>
      <c r="AX40" s="96">
        <v>0.50794750653158283</v>
      </c>
      <c r="AY40" s="96">
        <v>7.1428238251199344E-2</v>
      </c>
      <c r="AZ40" s="96">
        <v>0.5793757447827822</v>
      </c>
      <c r="BA40" s="96"/>
      <c r="BB40" s="96">
        <v>0.7283371381542133</v>
      </c>
      <c r="BC40" s="96">
        <v>1.5751532189575261</v>
      </c>
      <c r="BT40" s="90"/>
    </row>
    <row r="41" spans="1:72">
      <c r="A41" s="100" t="s">
        <v>571</v>
      </c>
      <c r="B41" s="99" t="s">
        <v>567</v>
      </c>
      <c r="C41" s="99">
        <v>20</v>
      </c>
      <c r="D41" s="99" t="s">
        <v>570</v>
      </c>
      <c r="E41" s="96">
        <v>42.63</v>
      </c>
      <c r="F41" s="96">
        <v>2.4300000000000002</v>
      </c>
      <c r="G41" s="96">
        <v>0.4</v>
      </c>
      <c r="H41" s="96">
        <v>0</v>
      </c>
      <c r="I41" s="96">
        <v>13.62</v>
      </c>
      <c r="J41" s="96">
        <v>15.78</v>
      </c>
      <c r="K41" s="96">
        <v>11.41</v>
      </c>
      <c r="L41" s="96">
        <v>11.31</v>
      </c>
      <c r="M41" s="96">
        <v>0</v>
      </c>
      <c r="N41" s="96">
        <v>0.1181</v>
      </c>
      <c r="O41" s="96">
        <v>0</v>
      </c>
      <c r="P41" s="96">
        <v>97.698099999999997</v>
      </c>
      <c r="Q41" s="98">
        <v>23</v>
      </c>
      <c r="R41" s="96">
        <v>6.2698560419562765</v>
      </c>
      <c r="S41" s="96">
        <v>0.69287813737239667</v>
      </c>
      <c r="T41" s="96">
        <v>7.5043182711403159E-2</v>
      </c>
      <c r="U41" s="96">
        <v>0</v>
      </c>
      <c r="V41" s="96">
        <v>1.6750296379864495</v>
      </c>
      <c r="W41" s="96">
        <v>2.7351385362915783</v>
      </c>
      <c r="X41" s="96">
        <v>2.5018009841264202</v>
      </c>
      <c r="Y41" s="96">
        <v>1.7820782129791006</v>
      </c>
      <c r="Z41" s="96">
        <v>0</v>
      </c>
      <c r="AA41" s="96">
        <v>1.4710616516211139E-2</v>
      </c>
      <c r="AB41" s="96">
        <v>0</v>
      </c>
      <c r="AC41" s="96">
        <v>15.746535349939839</v>
      </c>
      <c r="AD41" s="96">
        <v>6.1764791666909691</v>
      </c>
      <c r="AE41" s="96">
        <v>1.8235208333090309</v>
      </c>
      <c r="AF41" s="96">
        <v>0</v>
      </c>
      <c r="AG41" s="97">
        <v>8</v>
      </c>
      <c r="AH41" s="96">
        <v>0.87088332435765237</v>
      </c>
      <c r="AI41" s="96">
        <v>0</v>
      </c>
      <c r="AJ41" s="96">
        <v>0</v>
      </c>
      <c r="AK41" s="96">
        <v>0.67487448724799126</v>
      </c>
      <c r="AL41" s="96">
        <v>2.464541698287936</v>
      </c>
      <c r="AM41" s="96">
        <v>0.97520895858902068</v>
      </c>
      <c r="AN41" s="96">
        <v>1.4491531517398085E-2</v>
      </c>
      <c r="AO41" s="96">
        <v>0</v>
      </c>
      <c r="AP41" s="96">
        <v>4.9999999999999982</v>
      </c>
      <c r="AQ41" s="96">
        <v>0</v>
      </c>
      <c r="AR41" s="96">
        <v>0</v>
      </c>
      <c r="AS41" s="96">
        <v>0</v>
      </c>
      <c r="AT41" s="96">
        <v>0</v>
      </c>
      <c r="AU41" s="96">
        <v>1.75553774795202</v>
      </c>
      <c r="AV41" s="96">
        <v>0.24446225204798</v>
      </c>
      <c r="AW41" s="96">
        <v>2</v>
      </c>
      <c r="AX41" s="96">
        <v>0.43809686125519831</v>
      </c>
      <c r="AY41" s="96">
        <v>7.3925565677668517E-2</v>
      </c>
      <c r="AZ41" s="96">
        <v>0.51202242693286681</v>
      </c>
      <c r="BA41" s="96"/>
      <c r="BB41" s="96">
        <v>0.75648467898084681</v>
      </c>
      <c r="BC41" s="96">
        <v>1.8235208333090309</v>
      </c>
      <c r="BT41" s="90"/>
    </row>
    <row r="42" spans="1:72">
      <c r="A42" s="100" t="s">
        <v>430</v>
      </c>
      <c r="B42" s="99" t="s">
        <v>567</v>
      </c>
      <c r="C42" s="99">
        <v>59</v>
      </c>
      <c r="D42" s="99" t="s">
        <v>569</v>
      </c>
      <c r="E42" s="96">
        <v>41.76</v>
      </c>
      <c r="F42" s="96">
        <v>4.54</v>
      </c>
      <c r="G42" s="96">
        <v>0</v>
      </c>
      <c r="H42" s="96">
        <v>0</v>
      </c>
      <c r="I42" s="96">
        <v>14.03</v>
      </c>
      <c r="J42" s="96">
        <v>15.67</v>
      </c>
      <c r="K42" s="96">
        <v>11.15</v>
      </c>
      <c r="L42" s="96">
        <v>9.8800000000000008</v>
      </c>
      <c r="M42" s="96">
        <v>0</v>
      </c>
      <c r="N42" s="96">
        <v>0.1205</v>
      </c>
      <c r="O42" s="96">
        <v>0</v>
      </c>
      <c r="P42" s="96">
        <v>97.150500000000008</v>
      </c>
      <c r="Q42" s="98">
        <v>23</v>
      </c>
      <c r="R42" s="96">
        <v>6.2101637553161648</v>
      </c>
      <c r="S42" s="96">
        <v>1.3089008894415748</v>
      </c>
      <c r="T42" s="96">
        <v>0</v>
      </c>
      <c r="U42" s="96">
        <v>0</v>
      </c>
      <c r="V42" s="96">
        <v>1.7446301952183652</v>
      </c>
      <c r="W42" s="96">
        <v>2.7462600013076663</v>
      </c>
      <c r="X42" s="96">
        <v>2.471964943465351</v>
      </c>
      <c r="Y42" s="96">
        <v>1.5740605185256458</v>
      </c>
      <c r="Z42" s="96">
        <v>0</v>
      </c>
      <c r="AA42" s="96">
        <v>1.5176385476021884E-2</v>
      </c>
      <c r="AB42" s="96">
        <v>0</v>
      </c>
      <c r="AC42" s="96">
        <v>16.07115668875079</v>
      </c>
      <c r="AD42" s="96">
        <v>6.1215448437243261</v>
      </c>
      <c r="AE42" s="96">
        <v>1.8784551562756739</v>
      </c>
      <c r="AF42" s="96">
        <v>0</v>
      </c>
      <c r="AG42" s="97">
        <v>8</v>
      </c>
      <c r="AH42" s="96">
        <v>0.82861577017776611</v>
      </c>
      <c r="AI42" s="96">
        <v>0</v>
      </c>
      <c r="AJ42" s="96">
        <v>0</v>
      </c>
      <c r="AK42" s="96">
        <v>0.64705198570956091</v>
      </c>
      <c r="AL42" s="96">
        <v>2.436690053556763</v>
      </c>
      <c r="AM42" s="96">
        <v>1.0726823717946765</v>
      </c>
      <c r="AN42" s="96">
        <v>1.4959818761233201E-2</v>
      </c>
      <c r="AO42" s="96">
        <v>0</v>
      </c>
      <c r="AP42" s="96">
        <v>5</v>
      </c>
      <c r="AQ42" s="96">
        <v>0</v>
      </c>
      <c r="AR42" s="96">
        <v>0</v>
      </c>
      <c r="AS42" s="96">
        <v>8.569533971325427E-16</v>
      </c>
      <c r="AT42" s="96">
        <v>0</v>
      </c>
      <c r="AU42" s="96">
        <v>1.5515987066592489</v>
      </c>
      <c r="AV42" s="96">
        <v>0.44840129334075018</v>
      </c>
      <c r="AW42" s="96">
        <v>2</v>
      </c>
      <c r="AX42" s="96">
        <v>0.84182160679585549</v>
      </c>
      <c r="AY42" s="96">
        <v>0</v>
      </c>
      <c r="AZ42" s="96">
        <v>0.84182160679585549</v>
      </c>
      <c r="BA42" s="96"/>
      <c r="BB42" s="96">
        <v>1.2902229001366057</v>
      </c>
      <c r="BC42" s="96">
        <v>1.8784551562756739</v>
      </c>
      <c r="BT42" s="90"/>
    </row>
    <row r="43" spans="1:72">
      <c r="A43" s="100" t="s">
        <v>568</v>
      </c>
      <c r="B43" s="99" t="s">
        <v>567</v>
      </c>
      <c r="C43" s="99">
        <v>65</v>
      </c>
      <c r="D43" s="99" t="s">
        <v>566</v>
      </c>
      <c r="E43" s="96">
        <v>41.15</v>
      </c>
      <c r="F43" s="96">
        <v>4.2</v>
      </c>
      <c r="G43" s="96">
        <v>0.2291</v>
      </c>
      <c r="H43" s="96">
        <v>0</v>
      </c>
      <c r="I43" s="96">
        <v>15.26</v>
      </c>
      <c r="J43" s="96">
        <v>16.11</v>
      </c>
      <c r="K43" s="96">
        <v>10.210000000000001</v>
      </c>
      <c r="L43" s="96">
        <v>9.5299999999999994</v>
      </c>
      <c r="M43" s="96">
        <v>0</v>
      </c>
      <c r="N43" s="96">
        <v>0.10680000000000001</v>
      </c>
      <c r="O43" s="96">
        <v>0</v>
      </c>
      <c r="P43" s="96">
        <v>96.795900000000003</v>
      </c>
      <c r="Q43" s="98">
        <v>23</v>
      </c>
      <c r="R43" s="96">
        <v>6.1747479041090241</v>
      </c>
      <c r="S43" s="96">
        <v>1.2218194378002663</v>
      </c>
      <c r="T43" s="96">
        <v>4.385140350252386E-2</v>
      </c>
      <c r="U43" s="96">
        <v>0</v>
      </c>
      <c r="V43" s="96">
        <v>1.9147279504244479</v>
      </c>
      <c r="W43" s="96">
        <v>2.8488856989687892</v>
      </c>
      <c r="X43" s="96">
        <v>2.2840205748172209</v>
      </c>
      <c r="Y43" s="96">
        <v>1.5320192119969356</v>
      </c>
      <c r="Z43" s="96">
        <v>0</v>
      </c>
      <c r="AA43" s="96">
        <v>1.3572485438766331E-2</v>
      </c>
      <c r="AB43" s="96">
        <v>0</v>
      </c>
      <c r="AC43" s="96">
        <v>16.033644667057974</v>
      </c>
      <c r="AD43" s="96">
        <v>6.0646719557332149</v>
      </c>
      <c r="AE43" s="96">
        <v>1.9353280442667851</v>
      </c>
      <c r="AF43" s="96">
        <v>0</v>
      </c>
      <c r="AG43" s="97">
        <v>8</v>
      </c>
      <c r="AH43" s="96">
        <v>0.86277116106724616</v>
      </c>
      <c r="AI43" s="96">
        <v>0</v>
      </c>
      <c r="AJ43" s="96">
        <v>0</v>
      </c>
      <c r="AK43" s="96">
        <v>0.80541389759737847</v>
      </c>
      <c r="AL43" s="96">
        <v>2.2433038144267994</v>
      </c>
      <c r="AM43" s="96">
        <v>1.0751805953486864</v>
      </c>
      <c r="AN43" s="96">
        <v>1.333053155988928E-2</v>
      </c>
      <c r="AO43" s="96">
        <v>0</v>
      </c>
      <c r="AP43" s="96">
        <v>5</v>
      </c>
      <c r="AQ43" s="96">
        <v>0</v>
      </c>
      <c r="AR43" s="96">
        <v>0</v>
      </c>
      <c r="AS43" s="96">
        <v>0</v>
      </c>
      <c r="AT43" s="96">
        <v>0</v>
      </c>
      <c r="AU43" s="96">
        <v>1.5047082237089278</v>
      </c>
      <c r="AV43" s="96">
        <v>0.49529177629107224</v>
      </c>
      <c r="AW43" s="96">
        <v>2</v>
      </c>
      <c r="AX43" s="96">
        <v>0.70474654016651339</v>
      </c>
      <c r="AY43" s="96">
        <v>4.3069673640331686E-2</v>
      </c>
      <c r="AZ43" s="96">
        <v>0.74781621380684504</v>
      </c>
      <c r="BA43" s="96"/>
      <c r="BB43" s="96">
        <v>1.2431079900979172</v>
      </c>
      <c r="BC43" s="96">
        <v>1.9353280442667851</v>
      </c>
      <c r="BT43" s="90"/>
    </row>
    <row r="44" spans="1:72">
      <c r="A44" s="100" t="s">
        <v>495</v>
      </c>
      <c r="B44" s="99" t="s">
        <v>559</v>
      </c>
      <c r="C44" s="99">
        <v>77</v>
      </c>
      <c r="D44" s="99" t="s">
        <v>565</v>
      </c>
      <c r="E44" s="96">
        <v>47.59</v>
      </c>
      <c r="F44" s="96">
        <v>3.39</v>
      </c>
      <c r="G44" s="96">
        <v>0.13800000000000001</v>
      </c>
      <c r="H44" s="96">
        <v>0.21199999999999999</v>
      </c>
      <c r="I44" s="96">
        <v>10.84</v>
      </c>
      <c r="J44" s="96">
        <v>10.210000000000001</v>
      </c>
      <c r="K44" s="96">
        <v>14.97</v>
      </c>
      <c r="L44" s="96">
        <v>9.9700000000000006</v>
      </c>
      <c r="M44" s="96">
        <v>0</v>
      </c>
      <c r="N44" s="96">
        <v>5.8000000000000003E-2</v>
      </c>
      <c r="O44" s="96">
        <v>0</v>
      </c>
      <c r="P44" s="96">
        <v>97.378</v>
      </c>
      <c r="Q44" s="98">
        <v>23</v>
      </c>
      <c r="R44" s="96">
        <v>6.8826243703316221</v>
      </c>
      <c r="S44" s="96">
        <v>0.95048749849536018</v>
      </c>
      <c r="T44" s="96">
        <v>2.5458128038725283E-2</v>
      </c>
      <c r="U44" s="96">
        <v>2.3060360476609816E-2</v>
      </c>
      <c r="V44" s="96">
        <v>1.3109037229295872</v>
      </c>
      <c r="W44" s="96">
        <v>1.7401801005609816</v>
      </c>
      <c r="X44" s="96">
        <v>3.2276396454922671</v>
      </c>
      <c r="Y44" s="96">
        <v>1.5447401707861557</v>
      </c>
      <c r="Z44" s="96">
        <v>0</v>
      </c>
      <c r="AA44" s="96">
        <v>7.1040350670080179E-3</v>
      </c>
      <c r="AB44" s="96">
        <v>0</v>
      </c>
      <c r="AC44" s="96">
        <v>15.712198032178319</v>
      </c>
      <c r="AD44" s="96">
        <v>6.782703546139242</v>
      </c>
      <c r="AE44" s="96">
        <v>1.217296453860758</v>
      </c>
      <c r="AF44" s="96">
        <v>0</v>
      </c>
      <c r="AG44" s="97">
        <v>8</v>
      </c>
      <c r="AH44" s="96">
        <v>0.49761999427125136</v>
      </c>
      <c r="AI44" s="96">
        <v>2.2725573903783203E-2</v>
      </c>
      <c r="AJ44" s="96">
        <v>0</v>
      </c>
      <c r="AK44" s="96">
        <v>0.65812522818503516</v>
      </c>
      <c r="AL44" s="96">
        <v>3.1807812966676821</v>
      </c>
      <c r="AM44" s="96">
        <v>0.63374700713400967</v>
      </c>
      <c r="AN44" s="96">
        <v>7.0008998382358554E-3</v>
      </c>
      <c r="AO44" s="96">
        <v>0</v>
      </c>
      <c r="AP44" s="96">
        <v>4.9999999999999973</v>
      </c>
      <c r="AQ44" s="96">
        <v>0</v>
      </c>
      <c r="AR44" s="96">
        <v>0</v>
      </c>
      <c r="AS44" s="96">
        <v>0</v>
      </c>
      <c r="AT44" s="96">
        <v>0</v>
      </c>
      <c r="AU44" s="96">
        <v>1.5223138835557524</v>
      </c>
      <c r="AV44" s="96">
        <v>0.47768611644424763</v>
      </c>
      <c r="AW44" s="96">
        <v>2</v>
      </c>
      <c r="AX44" s="96">
        <v>0.45900235872454476</v>
      </c>
      <c r="AY44" s="96">
        <v>2.5088531065368735E-2</v>
      </c>
      <c r="AZ44" s="96">
        <v>0.48409088978991349</v>
      </c>
      <c r="BA44" s="96"/>
      <c r="BB44" s="96">
        <v>0.96177700623416107</v>
      </c>
      <c r="BC44" s="96">
        <v>1.217296453860758</v>
      </c>
      <c r="BT44" s="90"/>
    </row>
    <row r="45" spans="1:72">
      <c r="A45" s="100" t="s">
        <v>495</v>
      </c>
      <c r="B45" s="99" t="s">
        <v>559</v>
      </c>
      <c r="C45" s="99">
        <v>65</v>
      </c>
      <c r="D45" s="99" t="s">
        <v>564</v>
      </c>
      <c r="E45" s="96">
        <v>49.5</v>
      </c>
      <c r="F45" s="96">
        <v>2.59</v>
      </c>
      <c r="G45" s="96">
        <v>0.17319999999999999</v>
      </c>
      <c r="H45" s="96">
        <v>0.21410000000000001</v>
      </c>
      <c r="I45" s="96">
        <v>9.1999999999999993</v>
      </c>
      <c r="J45" s="96">
        <v>7.48</v>
      </c>
      <c r="K45" s="96">
        <v>16.62</v>
      </c>
      <c r="L45" s="96">
        <v>11.03</v>
      </c>
      <c r="M45" s="96">
        <v>0</v>
      </c>
      <c r="N45" s="96">
        <v>0</v>
      </c>
      <c r="O45" s="96">
        <v>0</v>
      </c>
      <c r="P45" s="96">
        <v>96.807300000000012</v>
      </c>
      <c r="Q45" s="98">
        <v>23</v>
      </c>
      <c r="R45" s="96">
        <v>7.140036152364118</v>
      </c>
      <c r="S45" s="96">
        <v>0.7242747145988141</v>
      </c>
      <c r="T45" s="96">
        <v>3.1867802456108887E-2</v>
      </c>
      <c r="U45" s="96">
        <v>2.3227568360744948E-2</v>
      </c>
      <c r="V45" s="96">
        <v>1.1096504425502436</v>
      </c>
      <c r="W45" s="96">
        <v>1.2715308529843714</v>
      </c>
      <c r="X45" s="96">
        <v>3.5739716987270636</v>
      </c>
      <c r="Y45" s="96">
        <v>1.7044828792689444</v>
      </c>
      <c r="Z45" s="96">
        <v>0</v>
      </c>
      <c r="AA45" s="96">
        <v>0</v>
      </c>
      <c r="AB45" s="96">
        <v>0</v>
      </c>
      <c r="AC45" s="96">
        <v>15.579042111310409</v>
      </c>
      <c r="AD45" s="96">
        <v>7.0755848054967627</v>
      </c>
      <c r="AE45" s="96">
        <v>0.92441519450323728</v>
      </c>
      <c r="AF45" s="96">
        <v>0</v>
      </c>
      <c r="AG45" s="97">
        <v>8</v>
      </c>
      <c r="AH45" s="96">
        <v>0.33563786280763397</v>
      </c>
      <c r="AI45" s="96">
        <v>2.3017898824995064E-2</v>
      </c>
      <c r="AJ45" s="96">
        <v>0</v>
      </c>
      <c r="AK45" s="96">
        <v>0.41148247958657663</v>
      </c>
      <c r="AL45" s="96">
        <v>3.5417103369169416</v>
      </c>
      <c r="AM45" s="96">
        <v>0.68815142186385192</v>
      </c>
      <c r="AN45" s="96">
        <v>0</v>
      </c>
      <c r="AO45" s="96">
        <v>0</v>
      </c>
      <c r="AP45" s="96">
        <v>4.9999999999999991</v>
      </c>
      <c r="AQ45" s="96">
        <v>0</v>
      </c>
      <c r="AR45" s="96">
        <v>0</v>
      </c>
      <c r="AS45" s="96">
        <v>0</v>
      </c>
      <c r="AT45" s="96">
        <v>0</v>
      </c>
      <c r="AU45" s="96">
        <v>1.6890969323441718</v>
      </c>
      <c r="AV45" s="96">
        <v>0.3109030676558282</v>
      </c>
      <c r="AW45" s="96">
        <v>2</v>
      </c>
      <c r="AX45" s="96">
        <v>0.4068337975733568</v>
      </c>
      <c r="AY45" s="96">
        <v>3.1580139656345756E-2</v>
      </c>
      <c r="AZ45" s="96">
        <v>0.43841393722970257</v>
      </c>
      <c r="BA45" s="96"/>
      <c r="BB45" s="96">
        <v>0.74931700488553077</v>
      </c>
      <c r="BC45" s="96">
        <v>0.92441519450323728</v>
      </c>
      <c r="BT45" s="90"/>
    </row>
    <row r="46" spans="1:72">
      <c r="A46" s="100" t="s">
        <v>495</v>
      </c>
      <c r="B46" s="99" t="s">
        <v>559</v>
      </c>
      <c r="C46" s="99">
        <v>66</v>
      </c>
      <c r="D46" s="99" t="s">
        <v>563</v>
      </c>
      <c r="E46" s="96">
        <v>49.27</v>
      </c>
      <c r="F46" s="96">
        <v>2.82</v>
      </c>
      <c r="G46" s="96">
        <v>0.1134</v>
      </c>
      <c r="H46" s="96">
        <v>0.15240000000000001</v>
      </c>
      <c r="I46" s="96">
        <v>9.3800000000000008</v>
      </c>
      <c r="J46" s="96">
        <v>8.43</v>
      </c>
      <c r="K46" s="96">
        <v>16.39</v>
      </c>
      <c r="L46" s="96">
        <v>10.78</v>
      </c>
      <c r="M46" s="96">
        <v>0</v>
      </c>
      <c r="N46" s="96">
        <v>0</v>
      </c>
      <c r="O46" s="96">
        <v>0</v>
      </c>
      <c r="P46" s="96">
        <v>97.335800000000006</v>
      </c>
      <c r="Q46" s="98">
        <v>23</v>
      </c>
      <c r="R46" s="96">
        <v>7.0691254653372981</v>
      </c>
      <c r="S46" s="96">
        <v>0.78440541583796597</v>
      </c>
      <c r="T46" s="96">
        <v>2.0754161833846992E-2</v>
      </c>
      <c r="U46" s="96">
        <v>1.6445987743721743E-2</v>
      </c>
      <c r="V46" s="96">
        <v>1.1253538922664841</v>
      </c>
      <c r="W46" s="96">
        <v>1.4254132613845265</v>
      </c>
      <c r="X46" s="96">
        <v>3.5057985647137282</v>
      </c>
      <c r="Y46" s="96">
        <v>1.6570049559450539</v>
      </c>
      <c r="Z46" s="96">
        <v>0</v>
      </c>
      <c r="AA46" s="96">
        <v>0</v>
      </c>
      <c r="AB46" s="96">
        <v>0</v>
      </c>
      <c r="AC46" s="96">
        <v>15.604301705062626</v>
      </c>
      <c r="AD46" s="96">
        <v>6.9926702065669559</v>
      </c>
      <c r="AE46" s="96">
        <v>1.0073297934330441</v>
      </c>
      <c r="AF46" s="96">
        <v>0</v>
      </c>
      <c r="AG46" s="97">
        <v>8</v>
      </c>
      <c r="AH46" s="96">
        <v>0.40266708578537069</v>
      </c>
      <c r="AI46" s="96">
        <v>1.6268118181942768E-2</v>
      </c>
      <c r="AJ46" s="96">
        <v>0</v>
      </c>
      <c r="AK46" s="96">
        <v>0.49212662401093898</v>
      </c>
      <c r="AL46" s="96">
        <v>3.4678820306564146</v>
      </c>
      <c r="AM46" s="96">
        <v>0.62105614136533305</v>
      </c>
      <c r="AN46" s="96">
        <v>0</v>
      </c>
      <c r="AO46" s="96">
        <v>0</v>
      </c>
      <c r="AP46" s="96">
        <v>5</v>
      </c>
      <c r="AQ46" s="96">
        <v>0</v>
      </c>
      <c r="AR46" s="96">
        <v>4.4408920985006262E-16</v>
      </c>
      <c r="AS46" s="96">
        <v>0</v>
      </c>
      <c r="AT46" s="96">
        <v>0</v>
      </c>
      <c r="AU46" s="96">
        <v>1.6390838222331523</v>
      </c>
      <c r="AV46" s="96">
        <v>0.36091617776684726</v>
      </c>
      <c r="AW46" s="96">
        <v>2</v>
      </c>
      <c r="AX46" s="96">
        <v>0.41500559757798905</v>
      </c>
      <c r="AY46" s="96">
        <v>2.0529697744003223E-2</v>
      </c>
      <c r="AZ46" s="96">
        <v>0.43553529532199226</v>
      </c>
      <c r="BA46" s="96"/>
      <c r="BB46" s="96">
        <v>0.79645147308883946</v>
      </c>
      <c r="BC46" s="96">
        <v>1.0073297934330441</v>
      </c>
      <c r="BT46" s="90"/>
    </row>
    <row r="47" spans="1:72">
      <c r="A47" s="100" t="s">
        <v>495</v>
      </c>
      <c r="B47" s="99" t="s">
        <v>559</v>
      </c>
      <c r="C47" s="99">
        <v>76</v>
      </c>
      <c r="D47" s="99" t="s">
        <v>562</v>
      </c>
      <c r="E47" s="96">
        <v>48.63</v>
      </c>
      <c r="F47" s="96">
        <v>2.98</v>
      </c>
      <c r="G47" s="96">
        <v>0.15570000000000001</v>
      </c>
      <c r="H47" s="96">
        <v>0.15620000000000001</v>
      </c>
      <c r="I47" s="96">
        <v>10.24</v>
      </c>
      <c r="J47" s="96">
        <v>8.6300000000000008</v>
      </c>
      <c r="K47" s="96">
        <v>15.67</v>
      </c>
      <c r="L47" s="96">
        <v>10.52</v>
      </c>
      <c r="M47" s="96">
        <v>0</v>
      </c>
      <c r="N47" s="96">
        <v>0</v>
      </c>
      <c r="O47" s="96">
        <v>0</v>
      </c>
      <c r="P47" s="96">
        <v>96.981899999999996</v>
      </c>
      <c r="Q47" s="98">
        <v>23</v>
      </c>
      <c r="R47" s="96">
        <v>7.037509055218079</v>
      </c>
      <c r="S47" s="96">
        <v>0.83606358676377901</v>
      </c>
      <c r="T47" s="96">
        <v>2.8741691697146868E-2</v>
      </c>
      <c r="U47" s="96">
        <v>1.7001513883682259E-2</v>
      </c>
      <c r="V47" s="96">
        <v>1.2391326639251674</v>
      </c>
      <c r="W47" s="96">
        <v>1.4718230012518136</v>
      </c>
      <c r="X47" s="96">
        <v>3.3807150846686342</v>
      </c>
      <c r="Y47" s="96">
        <v>1.6309939720944913</v>
      </c>
      <c r="Z47" s="96">
        <v>0</v>
      </c>
      <c r="AA47" s="96">
        <v>0</v>
      </c>
      <c r="AB47" s="96">
        <v>0</v>
      </c>
      <c r="AC47" s="96">
        <v>15.641980569502792</v>
      </c>
      <c r="AD47" s="96">
        <v>6.959254212169995</v>
      </c>
      <c r="AE47" s="96">
        <v>1.040745787830005</v>
      </c>
      <c r="AF47" s="96">
        <v>0</v>
      </c>
      <c r="AG47" s="97">
        <v>8</v>
      </c>
      <c r="AH47" s="96">
        <v>0.4147110138114336</v>
      </c>
      <c r="AI47" s="96">
        <v>1.681246250341286E-2</v>
      </c>
      <c r="AJ47" s="96">
        <v>0</v>
      </c>
      <c r="AK47" s="96">
        <v>0.50581746890318324</v>
      </c>
      <c r="AL47" s="96">
        <v>3.3431226174667805</v>
      </c>
      <c r="AM47" s="96">
        <v>0.71953643731519001</v>
      </c>
      <c r="AN47" s="96">
        <v>0</v>
      </c>
      <c r="AO47" s="96">
        <v>0</v>
      </c>
      <c r="AP47" s="96">
        <v>5</v>
      </c>
      <c r="AQ47" s="96">
        <v>0</v>
      </c>
      <c r="AR47" s="96">
        <v>2.2204460492503131E-16</v>
      </c>
      <c r="AS47" s="96">
        <v>0</v>
      </c>
      <c r="AT47" s="96">
        <v>0</v>
      </c>
      <c r="AU47" s="96">
        <v>1.6128578423506881</v>
      </c>
      <c r="AV47" s="96">
        <v>0.3871421576493117</v>
      </c>
      <c r="AW47" s="96">
        <v>2</v>
      </c>
      <c r="AX47" s="96">
        <v>0.43962467024040142</v>
      </c>
      <c r="AY47" s="96">
        <v>2.8422093305862532E-2</v>
      </c>
      <c r="AZ47" s="96">
        <v>0.46804676354626396</v>
      </c>
      <c r="BA47" s="96"/>
      <c r="BB47" s="96">
        <v>0.85518892119557566</v>
      </c>
      <c r="BC47" s="96">
        <v>1.040745787830005</v>
      </c>
      <c r="BT47" s="90"/>
    </row>
    <row r="48" spans="1:72">
      <c r="A48" s="100" t="s">
        <v>495</v>
      </c>
      <c r="B48" s="99" t="s">
        <v>559</v>
      </c>
      <c r="C48" s="99">
        <v>77</v>
      </c>
      <c r="D48" s="99" t="s">
        <v>561</v>
      </c>
      <c r="E48" s="96">
        <v>48.03</v>
      </c>
      <c r="F48" s="96">
        <v>3.04</v>
      </c>
      <c r="G48" s="96">
        <v>0.15010000000000001</v>
      </c>
      <c r="H48" s="96">
        <v>0.18709999999999999</v>
      </c>
      <c r="I48" s="96">
        <v>10.84</v>
      </c>
      <c r="J48" s="96">
        <v>9.2100000000000009</v>
      </c>
      <c r="K48" s="96">
        <v>15.44</v>
      </c>
      <c r="L48" s="96">
        <v>10.52</v>
      </c>
      <c r="M48" s="96">
        <v>0</v>
      </c>
      <c r="N48" s="96">
        <v>0</v>
      </c>
      <c r="O48" s="96">
        <v>0</v>
      </c>
      <c r="P48" s="96">
        <v>97.417199999999994</v>
      </c>
      <c r="Q48" s="98">
        <v>23</v>
      </c>
      <c r="R48" s="96">
        <v>6.9469561505953665</v>
      </c>
      <c r="S48" s="96">
        <v>0.85244016079577278</v>
      </c>
      <c r="T48" s="96">
        <v>2.7693106768336237E-2</v>
      </c>
      <c r="U48" s="96">
        <v>2.0353899521530289E-2</v>
      </c>
      <c r="V48" s="96">
        <v>1.3110353583872705</v>
      </c>
      <c r="W48" s="96">
        <v>1.5698989320501837</v>
      </c>
      <c r="X48" s="96">
        <v>3.3293093068635051</v>
      </c>
      <c r="Y48" s="96">
        <v>1.6301202026581016</v>
      </c>
      <c r="Z48" s="96">
        <v>0</v>
      </c>
      <c r="AA48" s="96">
        <v>0</v>
      </c>
      <c r="AB48" s="96">
        <v>0</v>
      </c>
      <c r="AC48" s="96">
        <v>15.687807117640068</v>
      </c>
      <c r="AD48" s="96">
        <v>6.8533532379461128</v>
      </c>
      <c r="AE48" s="96">
        <v>1.1466467620538872</v>
      </c>
      <c r="AF48" s="96">
        <v>0</v>
      </c>
      <c r="AG48" s="97">
        <v>8</v>
      </c>
      <c r="AH48" s="96">
        <v>0.40209943642214596</v>
      </c>
      <c r="AI48" s="96">
        <v>2.0079652176695356E-2</v>
      </c>
      <c r="AJ48" s="96">
        <v>0</v>
      </c>
      <c r="AK48" s="96">
        <v>0.61145034778439222</v>
      </c>
      <c r="AL48" s="96">
        <v>3.2844503727523424</v>
      </c>
      <c r="AM48" s="96">
        <v>0.68192019086442457</v>
      </c>
      <c r="AN48" s="96">
        <v>0</v>
      </c>
      <c r="AO48" s="96">
        <v>0</v>
      </c>
      <c r="AP48" s="96">
        <v>5</v>
      </c>
      <c r="AQ48" s="96">
        <v>0</v>
      </c>
      <c r="AR48" s="96">
        <v>3.3306690738754696E-16</v>
      </c>
      <c r="AS48" s="96">
        <v>0</v>
      </c>
      <c r="AT48" s="96">
        <v>0</v>
      </c>
      <c r="AU48" s="96">
        <v>1.6081560509304254</v>
      </c>
      <c r="AV48" s="96">
        <v>0.3918439490695742</v>
      </c>
      <c r="AW48" s="96">
        <v>2</v>
      </c>
      <c r="AX48" s="96">
        <v>0.44911047895633727</v>
      </c>
      <c r="AY48" s="96">
        <v>2.7319971340728725E-2</v>
      </c>
      <c r="AZ48" s="96">
        <v>0.47643045029706599</v>
      </c>
      <c r="BA48" s="96"/>
      <c r="BB48" s="96">
        <v>0.86827439936664019</v>
      </c>
      <c r="BC48" s="96">
        <v>1.1466467620538872</v>
      </c>
      <c r="BT48" s="90"/>
    </row>
    <row r="49" spans="1:72">
      <c r="A49" s="100" t="s">
        <v>495</v>
      </c>
      <c r="B49" s="99" t="s">
        <v>559</v>
      </c>
      <c r="C49" s="99">
        <v>49</v>
      </c>
      <c r="D49" s="99" t="s">
        <v>560</v>
      </c>
      <c r="E49" s="96">
        <v>49.87</v>
      </c>
      <c r="F49" s="96">
        <v>2.54</v>
      </c>
      <c r="G49" s="96">
        <v>0.15579999999999999</v>
      </c>
      <c r="H49" s="96">
        <v>0.14180000000000001</v>
      </c>
      <c r="I49" s="96">
        <v>9.4</v>
      </c>
      <c r="J49" s="96">
        <v>7.67</v>
      </c>
      <c r="K49" s="96">
        <v>16.739999999999998</v>
      </c>
      <c r="L49" s="96">
        <v>10.84</v>
      </c>
      <c r="M49" s="96">
        <v>0</v>
      </c>
      <c r="N49" s="96">
        <v>0</v>
      </c>
      <c r="O49" s="96">
        <v>0</v>
      </c>
      <c r="P49" s="96">
        <v>97.357599999999991</v>
      </c>
      <c r="Q49" s="98">
        <v>23</v>
      </c>
      <c r="R49" s="96">
        <v>7.1463413669998834</v>
      </c>
      <c r="S49" s="96">
        <v>0.70564530114312485</v>
      </c>
      <c r="T49" s="96">
        <v>2.8478745842167634E-2</v>
      </c>
      <c r="U49" s="96">
        <v>1.5283136366596785E-2</v>
      </c>
      <c r="V49" s="96">
        <v>1.1263552682195472</v>
      </c>
      <c r="W49" s="96">
        <v>1.2952984515944428</v>
      </c>
      <c r="X49" s="96">
        <v>3.5762240631464981</v>
      </c>
      <c r="Y49" s="96">
        <v>1.6641619610166842</v>
      </c>
      <c r="Z49" s="96">
        <v>0</v>
      </c>
      <c r="AA49" s="96">
        <v>0</v>
      </c>
      <c r="AB49" s="96">
        <v>0</v>
      </c>
      <c r="AC49" s="96">
        <v>15.557788294328946</v>
      </c>
      <c r="AD49" s="96">
        <v>7.0597227577160186</v>
      </c>
      <c r="AE49" s="96">
        <v>0.94027724228398135</v>
      </c>
      <c r="AF49" s="96">
        <v>0</v>
      </c>
      <c r="AG49" s="97">
        <v>8</v>
      </c>
      <c r="AH49" s="96">
        <v>0.33932129452570847</v>
      </c>
      <c r="AI49" s="96">
        <v>1.5097894163686737E-2</v>
      </c>
      <c r="AJ49" s="96">
        <v>0</v>
      </c>
      <c r="AK49" s="96">
        <v>0.55079395972268508</v>
      </c>
      <c r="AL49" s="96">
        <v>3.5328777494274708</v>
      </c>
      <c r="AM49" s="96">
        <v>0.56190910216044843</v>
      </c>
      <c r="AN49" s="96">
        <v>0</v>
      </c>
      <c r="AO49" s="96">
        <v>0</v>
      </c>
      <c r="AP49" s="96">
        <v>4.9999999999999991</v>
      </c>
      <c r="AQ49" s="96">
        <v>0</v>
      </c>
      <c r="AR49" s="96">
        <v>0</v>
      </c>
      <c r="AS49" s="96">
        <v>0</v>
      </c>
      <c r="AT49" s="96">
        <v>0</v>
      </c>
      <c r="AU49" s="96">
        <v>1.6439911649010646</v>
      </c>
      <c r="AV49" s="96">
        <v>0.35600883509893544</v>
      </c>
      <c r="AW49" s="96">
        <v>2</v>
      </c>
      <c r="AX49" s="96">
        <v>0.34108355603138785</v>
      </c>
      <c r="AY49" s="96">
        <v>2.8133563708777218E-2</v>
      </c>
      <c r="AZ49" s="96">
        <v>0.36921711974016508</v>
      </c>
      <c r="BA49" s="96"/>
      <c r="BB49" s="96">
        <v>0.72522595483910046</v>
      </c>
      <c r="BC49" s="96">
        <v>0.94027724228398135</v>
      </c>
      <c r="BT49" s="90"/>
    </row>
    <row r="50" spans="1:72">
      <c r="A50" s="100" t="s">
        <v>495</v>
      </c>
      <c r="B50" s="99" t="s">
        <v>559</v>
      </c>
      <c r="C50" s="99">
        <v>11</v>
      </c>
      <c r="D50" s="99" t="s">
        <v>558</v>
      </c>
      <c r="E50" s="96">
        <v>47.87</v>
      </c>
      <c r="F50" s="96">
        <v>2.4300000000000002</v>
      </c>
      <c r="G50" s="96">
        <v>0.2445</v>
      </c>
      <c r="H50" s="96">
        <v>0</v>
      </c>
      <c r="I50" s="96">
        <v>11.11</v>
      </c>
      <c r="J50" s="96">
        <v>9.2100000000000009</v>
      </c>
      <c r="K50" s="96">
        <v>15.06</v>
      </c>
      <c r="L50" s="96">
        <v>10.86</v>
      </c>
      <c r="M50" s="96">
        <v>0</v>
      </c>
      <c r="N50" s="96">
        <v>5.6099999999999997E-2</v>
      </c>
      <c r="O50" s="96">
        <v>6.0299999999999999E-2</v>
      </c>
      <c r="P50" s="96">
        <v>96.900899999999993</v>
      </c>
      <c r="Q50" s="98">
        <v>23</v>
      </c>
      <c r="R50" s="96">
        <v>6.9682045664025702</v>
      </c>
      <c r="S50" s="96">
        <v>0.68575989946769733</v>
      </c>
      <c r="T50" s="96">
        <v>4.5398901514693467E-2</v>
      </c>
      <c r="U50" s="96">
        <v>0</v>
      </c>
      <c r="V50" s="96">
        <v>1.352305065427452</v>
      </c>
      <c r="W50" s="96">
        <v>1.5799639849911391</v>
      </c>
      <c r="X50" s="96">
        <v>3.2681901298351796</v>
      </c>
      <c r="Y50" s="96">
        <v>1.6935936186819587</v>
      </c>
      <c r="Z50" s="96">
        <v>0</v>
      </c>
      <c r="AA50" s="96">
        <v>6.916064986586189E-3</v>
      </c>
      <c r="AB50" s="96">
        <v>7.0606102857825367E-3</v>
      </c>
      <c r="AC50" s="96">
        <v>15.607392841593057</v>
      </c>
      <c r="AD50" s="96">
        <v>6.8716627673881421</v>
      </c>
      <c r="AE50" s="96">
        <v>1.1283372326118579</v>
      </c>
      <c r="AF50" s="96">
        <v>0</v>
      </c>
      <c r="AG50" s="97">
        <v>8</v>
      </c>
      <c r="AH50" s="96">
        <v>0.42973695795153288</v>
      </c>
      <c r="AI50" s="96">
        <v>0</v>
      </c>
      <c r="AJ50" s="96">
        <v>0</v>
      </c>
      <c r="AK50" s="96">
        <v>0.62848262176243108</v>
      </c>
      <c r="AL50" s="96">
        <v>3.2229106103192398</v>
      </c>
      <c r="AM50" s="96">
        <v>0.70508677616436222</v>
      </c>
      <c r="AN50" s="96">
        <v>6.8202455614325402E-3</v>
      </c>
      <c r="AO50" s="96">
        <v>6.9627882410019382E-3</v>
      </c>
      <c r="AP50" s="96">
        <v>5</v>
      </c>
      <c r="AQ50" s="96">
        <v>0</v>
      </c>
      <c r="AR50" s="96">
        <v>0</v>
      </c>
      <c r="AS50" s="96">
        <v>0</v>
      </c>
      <c r="AT50" s="96">
        <v>8.3006518325490219E-16</v>
      </c>
      <c r="AU50" s="96">
        <v>1.6701295293044389</v>
      </c>
      <c r="AV50" s="96">
        <v>0.32987047069556019</v>
      </c>
      <c r="AW50" s="96">
        <v>2</v>
      </c>
      <c r="AX50" s="96">
        <v>0.34638848864391936</v>
      </c>
      <c r="AY50" s="96">
        <v>4.476991716388385E-2</v>
      </c>
      <c r="AZ50" s="96">
        <v>0.3911584058078032</v>
      </c>
      <c r="BA50" s="96"/>
      <c r="BB50" s="96">
        <v>0.72102887650336345</v>
      </c>
      <c r="BC50" s="96">
        <v>1.1283372326118579</v>
      </c>
      <c r="BT50" s="90"/>
    </row>
    <row r="51" spans="1:72">
      <c r="A51" s="101"/>
      <c r="B51" s="99"/>
      <c r="C51" s="99"/>
      <c r="D51" s="99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8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7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>
        <v>0</v>
      </c>
      <c r="BT51" s="90"/>
    </row>
    <row r="52" spans="1:72">
      <c r="A52" s="101"/>
      <c r="B52" s="103" t="s">
        <v>557</v>
      </c>
      <c r="C52" s="101"/>
      <c r="D52" s="10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102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B52" s="101"/>
      <c r="BC52" s="96">
        <v>0</v>
      </c>
      <c r="BT52" s="90"/>
    </row>
    <row r="53" spans="1:72">
      <c r="A53" s="100" t="s">
        <v>495</v>
      </c>
      <c r="B53" s="99" t="s">
        <v>494</v>
      </c>
      <c r="C53" s="99">
        <v>26</v>
      </c>
      <c r="D53" s="99" t="s">
        <v>556</v>
      </c>
      <c r="E53" s="96">
        <v>53.75</v>
      </c>
      <c r="F53" s="96">
        <v>4.1100000000000003</v>
      </c>
      <c r="G53" s="96">
        <v>0.16270000000000001</v>
      </c>
      <c r="H53" s="96">
        <v>0</v>
      </c>
      <c r="I53" s="96">
        <v>4.09</v>
      </c>
      <c r="J53" s="96">
        <v>8.27</v>
      </c>
      <c r="K53" s="96">
        <v>18.16</v>
      </c>
      <c r="L53" s="96">
        <v>8.4700000000000006</v>
      </c>
      <c r="M53" s="96">
        <v>0</v>
      </c>
      <c r="N53" s="96">
        <v>0</v>
      </c>
      <c r="O53" s="96">
        <v>9.0700000000000003E-2</v>
      </c>
      <c r="P53" s="96">
        <v>97.103399999999993</v>
      </c>
      <c r="Q53" s="98">
        <v>23</v>
      </c>
      <c r="R53" s="96">
        <v>7.4541391272311746</v>
      </c>
      <c r="S53" s="96">
        <v>1.1050176004083787</v>
      </c>
      <c r="T53" s="96">
        <v>2.8781643898646427E-2</v>
      </c>
      <c r="U53" s="96">
        <v>0</v>
      </c>
      <c r="V53" s="96">
        <v>0.4742916570102339</v>
      </c>
      <c r="W53" s="96">
        <v>1.3516200583461586</v>
      </c>
      <c r="X53" s="96">
        <v>3.7545660413665551</v>
      </c>
      <c r="Y53" s="96">
        <v>1.2584163584021151</v>
      </c>
      <c r="Z53" s="96">
        <v>0</v>
      </c>
      <c r="AA53" s="96">
        <v>0</v>
      </c>
      <c r="AB53" s="96">
        <v>1.0117979085995571E-2</v>
      </c>
      <c r="AC53" s="96">
        <v>15.436950465749259</v>
      </c>
      <c r="AD53" s="96">
        <v>7.4285763314794968</v>
      </c>
      <c r="AE53" s="96">
        <v>0.57142366852050319</v>
      </c>
      <c r="AF53" s="96">
        <v>0</v>
      </c>
      <c r="AG53" s="97">
        <v>8</v>
      </c>
      <c r="AH53" s="96">
        <v>0.77556122178067577</v>
      </c>
      <c r="AI53" s="96">
        <v>0</v>
      </c>
      <c r="AJ53" s="96">
        <v>0</v>
      </c>
      <c r="AK53" s="96">
        <v>0.15720877486521309</v>
      </c>
      <c r="AL53" s="96">
        <v>3.7416903486522859</v>
      </c>
      <c r="AM53" s="96">
        <v>0.31545637363103485</v>
      </c>
      <c r="AN53" s="96">
        <v>0</v>
      </c>
      <c r="AO53" s="96">
        <v>1.008328107078813E-2</v>
      </c>
      <c r="AP53" s="96">
        <v>4.9999999999999973</v>
      </c>
      <c r="AQ53" s="96">
        <v>0</v>
      </c>
      <c r="AR53" s="96">
        <v>0</v>
      </c>
      <c r="AS53" s="96">
        <v>0</v>
      </c>
      <c r="AT53" s="96">
        <v>0</v>
      </c>
      <c r="AU53" s="96">
        <v>1.2541008177620314</v>
      </c>
      <c r="AV53" s="96">
        <v>0.74589918223796858</v>
      </c>
      <c r="AW53" s="96">
        <v>2</v>
      </c>
      <c r="AX53" s="96">
        <v>0.35532893440318913</v>
      </c>
      <c r="AY53" s="96">
        <v>2.8682941785388192E-2</v>
      </c>
      <c r="AZ53" s="96">
        <v>0.38401187618857735</v>
      </c>
      <c r="BA53" s="96"/>
      <c r="BB53" s="96">
        <v>1.1299110584265459</v>
      </c>
      <c r="BC53" s="96">
        <v>0.57142366852050319</v>
      </c>
      <c r="BT53" s="90"/>
    </row>
    <row r="54" spans="1:72">
      <c r="A54" s="100" t="s">
        <v>495</v>
      </c>
      <c r="B54" s="99" t="s">
        <v>494</v>
      </c>
      <c r="C54" s="99">
        <v>27</v>
      </c>
      <c r="D54" s="99" t="s">
        <v>555</v>
      </c>
      <c r="E54" s="96">
        <v>54.03</v>
      </c>
      <c r="F54" s="96">
        <v>3.62</v>
      </c>
      <c r="G54" s="96">
        <v>0.16450000000000001</v>
      </c>
      <c r="H54" s="96">
        <v>7.9899999999999999E-2</v>
      </c>
      <c r="I54" s="96">
        <v>4.09</v>
      </c>
      <c r="J54" s="96">
        <v>8</v>
      </c>
      <c r="K54" s="96">
        <v>18.170000000000002</v>
      </c>
      <c r="L54" s="96">
        <v>8.7899999999999991</v>
      </c>
      <c r="M54" s="96">
        <v>0</v>
      </c>
      <c r="N54" s="96">
        <v>0</v>
      </c>
      <c r="O54" s="96">
        <v>0</v>
      </c>
      <c r="P54" s="96">
        <v>96.944400000000002</v>
      </c>
      <c r="Q54" s="98">
        <v>23</v>
      </c>
      <c r="R54" s="96">
        <v>7.4923447338399454</v>
      </c>
      <c r="S54" s="96">
        <v>0.97319462680937185</v>
      </c>
      <c r="T54" s="96">
        <v>2.909763577115395E-2</v>
      </c>
      <c r="U54" s="96">
        <v>8.3333847063319852E-3</v>
      </c>
      <c r="V54" s="96">
        <v>0.4742520793124248</v>
      </c>
      <c r="W54" s="96">
        <v>1.3073830918341907</v>
      </c>
      <c r="X54" s="96">
        <v>3.7563200579851648</v>
      </c>
      <c r="Y54" s="96">
        <v>1.305850856568306</v>
      </c>
      <c r="Z54" s="96">
        <v>0</v>
      </c>
      <c r="AA54" s="96">
        <v>0</v>
      </c>
      <c r="AB54" s="96">
        <v>0</v>
      </c>
      <c r="AC54" s="96">
        <v>15.346776466826885</v>
      </c>
      <c r="AD54" s="96">
        <v>7.4701449870330583</v>
      </c>
      <c r="AE54" s="96">
        <v>0.52985501296694171</v>
      </c>
      <c r="AF54" s="96">
        <v>0</v>
      </c>
      <c r="AG54" s="97">
        <v>8</v>
      </c>
      <c r="AH54" s="96">
        <v>0.77365431509244065</v>
      </c>
      <c r="AI54" s="96">
        <v>8.3086929660161155E-3</v>
      </c>
      <c r="AJ54" s="96">
        <v>0</v>
      </c>
      <c r="AK54" s="96">
        <v>0.13589371789793295</v>
      </c>
      <c r="AL54" s="96">
        <v>3.7451901170687698</v>
      </c>
      <c r="AM54" s="96">
        <v>0.33695315697484052</v>
      </c>
      <c r="AN54" s="96">
        <v>0</v>
      </c>
      <c r="AO54" s="96">
        <v>0</v>
      </c>
      <c r="AP54" s="96">
        <v>5</v>
      </c>
      <c r="AQ54" s="96">
        <v>0</v>
      </c>
      <c r="AR54" s="96">
        <v>1.9428902930940239E-15</v>
      </c>
      <c r="AS54" s="96">
        <v>0</v>
      </c>
      <c r="AT54" s="96">
        <v>0</v>
      </c>
      <c r="AU54" s="96">
        <v>1.3019816327921443</v>
      </c>
      <c r="AV54" s="96">
        <v>0.69801836720785371</v>
      </c>
      <c r="AW54" s="96">
        <v>2</v>
      </c>
      <c r="AX54" s="96">
        <v>0.27229269309777582</v>
      </c>
      <c r="AY54" s="96">
        <v>2.9011419750702955E-2</v>
      </c>
      <c r="AZ54" s="96">
        <v>0.3013041128484788</v>
      </c>
      <c r="BA54" s="96"/>
      <c r="BB54" s="96">
        <v>0.99932248005633251</v>
      </c>
      <c r="BC54" s="96">
        <v>0.52985501296694171</v>
      </c>
      <c r="BT54" s="90"/>
    </row>
    <row r="55" spans="1:72">
      <c r="A55" s="100" t="s">
        <v>495</v>
      </c>
      <c r="B55" s="99" t="s">
        <v>494</v>
      </c>
      <c r="C55" s="99">
        <v>28</v>
      </c>
      <c r="D55" s="99" t="s">
        <v>554</v>
      </c>
      <c r="E55" s="96">
        <v>53.59</v>
      </c>
      <c r="F55" s="96">
        <v>4.01</v>
      </c>
      <c r="G55" s="96">
        <v>0.1784</v>
      </c>
      <c r="H55" s="96">
        <v>0</v>
      </c>
      <c r="I55" s="96">
        <v>4.8</v>
      </c>
      <c r="J55" s="96">
        <v>8.16</v>
      </c>
      <c r="K55" s="96">
        <v>18.11</v>
      </c>
      <c r="L55" s="96">
        <v>8.42</v>
      </c>
      <c r="M55" s="96">
        <v>0</v>
      </c>
      <c r="N55" s="96">
        <v>0</v>
      </c>
      <c r="O55" s="96">
        <v>0</v>
      </c>
      <c r="P55" s="96">
        <v>97.2684</v>
      </c>
      <c r="Q55" s="98">
        <v>23</v>
      </c>
      <c r="R55" s="96">
        <v>7.4413162163275954</v>
      </c>
      <c r="S55" s="96">
        <v>1.0794902483700732</v>
      </c>
      <c r="T55" s="96">
        <v>3.1598747605417248E-2</v>
      </c>
      <c r="U55" s="96">
        <v>0</v>
      </c>
      <c r="V55" s="96">
        <v>0.55732739628154793</v>
      </c>
      <c r="W55" s="96">
        <v>1.3353227700825749</v>
      </c>
      <c r="X55" s="96">
        <v>3.7489472636860892</v>
      </c>
      <c r="Y55" s="96">
        <v>1.2525642542655653</v>
      </c>
      <c r="Z55" s="96">
        <v>0</v>
      </c>
      <c r="AA55" s="96">
        <v>0</v>
      </c>
      <c r="AB55" s="96">
        <v>0</v>
      </c>
      <c r="AC55" s="96">
        <v>15.446566896618862</v>
      </c>
      <c r="AD55" s="96">
        <v>7.394156487384735</v>
      </c>
      <c r="AE55" s="96">
        <v>0.60584351261526503</v>
      </c>
      <c r="AF55" s="96">
        <v>0</v>
      </c>
      <c r="AG55" s="97">
        <v>8</v>
      </c>
      <c r="AH55" s="96">
        <v>0.72101657989016998</v>
      </c>
      <c r="AI55" s="96">
        <v>0</v>
      </c>
      <c r="AJ55" s="96">
        <v>0</v>
      </c>
      <c r="AK55" s="96">
        <v>0.28967982488335453</v>
      </c>
      <c r="AL55" s="96">
        <v>3.7251881152187005</v>
      </c>
      <c r="AM55" s="96">
        <v>0.26411548000777518</v>
      </c>
      <c r="AN55" s="96">
        <v>0</v>
      </c>
      <c r="AO55" s="96">
        <v>0</v>
      </c>
      <c r="AP55" s="96">
        <v>5</v>
      </c>
      <c r="AQ55" s="96">
        <v>0</v>
      </c>
      <c r="AR55" s="96">
        <v>2.7755575615628914E-16</v>
      </c>
      <c r="AS55" s="96">
        <v>0</v>
      </c>
      <c r="AT55" s="96">
        <v>0</v>
      </c>
      <c r="AU55" s="96">
        <v>1.2446260630911237</v>
      </c>
      <c r="AV55" s="96">
        <v>0.75537393690887611</v>
      </c>
      <c r="AW55" s="96">
        <v>2</v>
      </c>
      <c r="AX55" s="96">
        <v>0.31727498580997815</v>
      </c>
      <c r="AY55" s="96">
        <v>3.1398488897322621E-2</v>
      </c>
      <c r="AZ55" s="96">
        <v>0.34867347470730076</v>
      </c>
      <c r="BA55" s="96"/>
      <c r="BB55" s="96">
        <v>1.1040474116161769</v>
      </c>
      <c r="BC55" s="96">
        <v>0.60584351261526503</v>
      </c>
      <c r="BT55" s="90"/>
    </row>
    <row r="56" spans="1:72">
      <c r="A56" s="100" t="s">
        <v>495</v>
      </c>
      <c r="B56" s="99" t="s">
        <v>494</v>
      </c>
      <c r="C56" s="99">
        <v>29</v>
      </c>
      <c r="D56" s="99" t="s">
        <v>553</v>
      </c>
      <c r="E56" s="96">
        <v>53.92</v>
      </c>
      <c r="F56" s="96">
        <v>4.12</v>
      </c>
      <c r="G56" s="96">
        <v>0.14080000000000001</v>
      </c>
      <c r="H56" s="96">
        <v>0</v>
      </c>
      <c r="I56" s="96">
        <v>4.33</v>
      </c>
      <c r="J56" s="96">
        <v>8.33</v>
      </c>
      <c r="K56" s="96">
        <v>18.18</v>
      </c>
      <c r="L56" s="96">
        <v>8.33</v>
      </c>
      <c r="M56" s="96">
        <v>0</v>
      </c>
      <c r="N56" s="96">
        <v>0</v>
      </c>
      <c r="O56" s="96">
        <v>0</v>
      </c>
      <c r="P56" s="96">
        <v>97.350800000000007</v>
      </c>
      <c r="Q56" s="98">
        <v>23</v>
      </c>
      <c r="R56" s="96">
        <v>7.4575095907643183</v>
      </c>
      <c r="S56" s="96">
        <v>1.1047130918548289</v>
      </c>
      <c r="T56" s="96">
        <v>2.4840229769827808E-2</v>
      </c>
      <c r="U56" s="96">
        <v>0</v>
      </c>
      <c r="V56" s="96">
        <v>0.50076617360465225</v>
      </c>
      <c r="W56" s="96">
        <v>1.3577475609563288</v>
      </c>
      <c r="X56" s="96">
        <v>3.748544697941683</v>
      </c>
      <c r="Y56" s="96">
        <v>1.2342719446782031</v>
      </c>
      <c r="Z56" s="96">
        <v>0</v>
      </c>
      <c r="AA56" s="96">
        <v>0</v>
      </c>
      <c r="AB56" s="96">
        <v>0</v>
      </c>
      <c r="AC56" s="96">
        <v>15.428393289569842</v>
      </c>
      <c r="AD56" s="96">
        <v>7.4206529069526006</v>
      </c>
      <c r="AE56" s="96">
        <v>0.5793470930473994</v>
      </c>
      <c r="AF56" s="96">
        <v>0</v>
      </c>
      <c r="AG56" s="97">
        <v>8</v>
      </c>
      <c r="AH56" s="96">
        <v>0.77169017515754312</v>
      </c>
      <c r="AI56" s="96">
        <v>0</v>
      </c>
      <c r="AJ56" s="96">
        <v>0</v>
      </c>
      <c r="AK56" s="96">
        <v>0.22621873310105103</v>
      </c>
      <c r="AL56" s="96">
        <v>3.7300185499019634</v>
      </c>
      <c r="AM56" s="96">
        <v>0.27207254183944019</v>
      </c>
      <c r="AN56" s="96">
        <v>0</v>
      </c>
      <c r="AO56" s="96">
        <v>0</v>
      </c>
      <c r="AP56" s="96">
        <v>4.9999999999999982</v>
      </c>
      <c r="AQ56" s="96">
        <v>0</v>
      </c>
      <c r="AR56" s="96">
        <v>0</v>
      </c>
      <c r="AS56" s="96">
        <v>0</v>
      </c>
      <c r="AT56" s="96">
        <v>0</v>
      </c>
      <c r="AU56" s="96">
        <v>1.228171896096433</v>
      </c>
      <c r="AV56" s="96">
        <v>0.77182810390356704</v>
      </c>
      <c r="AW56" s="96">
        <v>2</v>
      </c>
      <c r="AX56" s="96">
        <v>0.32742524825751973</v>
      </c>
      <c r="AY56" s="96">
        <v>2.471746378698941E-2</v>
      </c>
      <c r="AZ56" s="96">
        <v>0.35214271204450914</v>
      </c>
      <c r="BA56" s="96"/>
      <c r="BB56" s="96">
        <v>1.1239708159480761</v>
      </c>
      <c r="BC56" s="96">
        <v>0.5793470930473994</v>
      </c>
      <c r="BT56" s="90"/>
    </row>
    <row r="57" spans="1:72">
      <c r="A57" s="100" t="s">
        <v>495</v>
      </c>
      <c r="B57" s="99" t="s">
        <v>494</v>
      </c>
      <c r="C57" s="99">
        <v>15</v>
      </c>
      <c r="D57" s="99" t="s">
        <v>552</v>
      </c>
      <c r="E57" s="96">
        <v>48.66</v>
      </c>
      <c r="F57" s="96">
        <v>4.79</v>
      </c>
      <c r="G57" s="96">
        <v>0.1865</v>
      </c>
      <c r="H57" s="96">
        <v>0.13950000000000001</v>
      </c>
      <c r="I57" s="96">
        <v>12.09</v>
      </c>
      <c r="J57" s="96">
        <v>10.69</v>
      </c>
      <c r="K57" s="96">
        <v>13.44</v>
      </c>
      <c r="L57" s="96">
        <v>7.07</v>
      </c>
      <c r="M57" s="96">
        <v>0</v>
      </c>
      <c r="N57" s="96">
        <v>0.2228</v>
      </c>
      <c r="O57" s="96">
        <v>0</v>
      </c>
      <c r="P57" s="96">
        <v>97.288800000000009</v>
      </c>
      <c r="Q57" s="98">
        <v>23</v>
      </c>
      <c r="R57" s="96">
        <v>7.0345190954602002</v>
      </c>
      <c r="S57" s="96">
        <v>1.3424748843398977</v>
      </c>
      <c r="T57" s="96">
        <v>3.4391424225770358E-2</v>
      </c>
      <c r="U57" s="96">
        <v>1.516800222479919E-2</v>
      </c>
      <c r="V57" s="96">
        <v>1.4614762449845016</v>
      </c>
      <c r="W57" s="96">
        <v>1.8212522711688595</v>
      </c>
      <c r="X57" s="96">
        <v>2.8965861839280538</v>
      </c>
      <c r="Y57" s="96">
        <v>1.094973581680408</v>
      </c>
      <c r="Z57" s="96">
        <v>0</v>
      </c>
      <c r="AA57" s="96">
        <v>2.7278233000914344E-2</v>
      </c>
      <c r="AB57" s="96">
        <v>0</v>
      </c>
      <c r="AC57" s="96">
        <v>15.728119921013404</v>
      </c>
      <c r="AD57" s="96">
        <v>6.8985226646339308</v>
      </c>
      <c r="AE57" s="96">
        <v>1.1014773353660692</v>
      </c>
      <c r="AF57" s="96">
        <v>0</v>
      </c>
      <c r="AG57" s="97">
        <v>8</v>
      </c>
      <c r="AH57" s="96">
        <v>0.68456516450896476</v>
      </c>
      <c r="AI57" s="96">
        <v>1.4874763392500212E-2</v>
      </c>
      <c r="AJ57" s="96">
        <v>0</v>
      </c>
      <c r="AK57" s="96">
        <v>0.87211270229586113</v>
      </c>
      <c r="AL57" s="96">
        <v>2.8405872766467981</v>
      </c>
      <c r="AM57" s="96">
        <v>0.56110922276170483</v>
      </c>
      <c r="AN57" s="96">
        <v>2.6750870394170789E-2</v>
      </c>
      <c r="AO57" s="96">
        <v>0</v>
      </c>
      <c r="AP57" s="96">
        <v>5</v>
      </c>
      <c r="AQ57" s="96">
        <v>0</v>
      </c>
      <c r="AR57" s="96">
        <v>0</v>
      </c>
      <c r="AS57" s="96">
        <v>0</v>
      </c>
      <c r="AT57" s="96">
        <v>0</v>
      </c>
      <c r="AU57" s="96">
        <v>1.0738047573532847</v>
      </c>
      <c r="AV57" s="96">
        <v>0.92619524264671527</v>
      </c>
      <c r="AW57" s="96">
        <v>2</v>
      </c>
      <c r="AX57" s="96">
        <v>0.39032594247556851</v>
      </c>
      <c r="AY57" s="96">
        <v>3.3726544241471888E-2</v>
      </c>
      <c r="AZ57" s="96">
        <v>0.42405248671704038</v>
      </c>
      <c r="BA57" s="96"/>
      <c r="BB57" s="96">
        <v>1.3502477293637556</v>
      </c>
      <c r="BC57" s="96">
        <v>1.1014773353660692</v>
      </c>
      <c r="BT57" s="90"/>
    </row>
    <row r="58" spans="1:72">
      <c r="A58" s="100" t="s">
        <v>495</v>
      </c>
      <c r="B58" s="99" t="s">
        <v>494</v>
      </c>
      <c r="C58" s="99">
        <v>16</v>
      </c>
      <c r="D58" s="99" t="s">
        <v>551</v>
      </c>
      <c r="E58" s="96">
        <v>51.52</v>
      </c>
      <c r="F58" s="96">
        <v>4.5599999999999996</v>
      </c>
      <c r="G58" s="96">
        <v>0.15210000000000001</v>
      </c>
      <c r="H58" s="96">
        <v>0.1018</v>
      </c>
      <c r="I58" s="96">
        <v>7.29</v>
      </c>
      <c r="J58" s="96">
        <v>10.27</v>
      </c>
      <c r="K58" s="96">
        <v>15.75</v>
      </c>
      <c r="L58" s="96">
        <v>7.67</v>
      </c>
      <c r="M58" s="96">
        <v>0</v>
      </c>
      <c r="N58" s="96">
        <v>0</v>
      </c>
      <c r="O58" s="96">
        <v>0</v>
      </c>
      <c r="P58" s="96">
        <v>97.313900000000004</v>
      </c>
      <c r="Q58" s="98">
        <v>23</v>
      </c>
      <c r="R58" s="96">
        <v>7.2404453929360484</v>
      </c>
      <c r="S58" s="96">
        <v>1.2424033636793812</v>
      </c>
      <c r="T58" s="96">
        <v>2.7266391051926169E-2</v>
      </c>
      <c r="U58" s="96">
        <v>1.0760416305585477E-2</v>
      </c>
      <c r="V58" s="96">
        <v>0.85668291931500551</v>
      </c>
      <c r="W58" s="96">
        <v>1.7009438000675992</v>
      </c>
      <c r="X58" s="96">
        <v>3.2998550552146098</v>
      </c>
      <c r="Y58" s="96">
        <v>1.1547998295200632</v>
      </c>
      <c r="Z58" s="96">
        <v>0</v>
      </c>
      <c r="AA58" s="96">
        <v>0</v>
      </c>
      <c r="AB58" s="96">
        <v>0</v>
      </c>
      <c r="AC58" s="96">
        <v>15.533157168090218</v>
      </c>
      <c r="AD58" s="96">
        <v>7.1804129518055184</v>
      </c>
      <c r="AE58" s="96">
        <v>0.81958704819448158</v>
      </c>
      <c r="AF58" s="96">
        <v>0</v>
      </c>
      <c r="AG58" s="97">
        <v>8</v>
      </c>
      <c r="AH58" s="96">
        <v>0.86725377850582697</v>
      </c>
      <c r="AI58" s="96">
        <v>1.0671198857852872E-2</v>
      </c>
      <c r="AJ58" s="96">
        <v>0</v>
      </c>
      <c r="AK58" s="96">
        <v>0.37823585193136933</v>
      </c>
      <c r="AL58" s="96">
        <v>3.2724950872028735</v>
      </c>
      <c r="AM58" s="96">
        <v>0.47134408350207746</v>
      </c>
      <c r="AN58" s="96">
        <v>0</v>
      </c>
      <c r="AO58" s="96">
        <v>0</v>
      </c>
      <c r="AP58" s="96">
        <v>5</v>
      </c>
      <c r="AQ58" s="96">
        <v>0</v>
      </c>
      <c r="AR58" s="96">
        <v>3.0531133177191805E-15</v>
      </c>
      <c r="AS58" s="96">
        <v>0</v>
      </c>
      <c r="AT58" s="96">
        <v>0</v>
      </c>
      <c r="AU58" s="96">
        <v>1.1452250797607673</v>
      </c>
      <c r="AV58" s="96">
        <v>0.85477492023922963</v>
      </c>
      <c r="AW58" s="96">
        <v>2</v>
      </c>
      <c r="AX58" s="96">
        <v>0.37732734968931392</v>
      </c>
      <c r="AY58" s="96">
        <v>2.7040318217061099E-2</v>
      </c>
      <c r="AZ58" s="96">
        <v>0.40436766790637502</v>
      </c>
      <c r="BA58" s="96"/>
      <c r="BB58" s="96">
        <v>1.2591425881456046</v>
      </c>
      <c r="BC58" s="96">
        <v>0.81958704819448158</v>
      </c>
      <c r="BT58" s="90"/>
    </row>
    <row r="59" spans="1:72">
      <c r="A59" s="100" t="s">
        <v>495</v>
      </c>
      <c r="B59" s="99" t="s">
        <v>494</v>
      </c>
      <c r="C59" s="99">
        <v>20</v>
      </c>
      <c r="D59" s="99" t="s">
        <v>550</v>
      </c>
      <c r="E59" s="96">
        <v>53.13</v>
      </c>
      <c r="F59" s="96">
        <v>3.75</v>
      </c>
      <c r="G59" s="96">
        <v>0.18990000000000001</v>
      </c>
      <c r="H59" s="96">
        <v>7.2800000000000004E-2</v>
      </c>
      <c r="I59" s="96">
        <v>4.59</v>
      </c>
      <c r="J59" s="96">
        <v>8.7799999999999994</v>
      </c>
      <c r="K59" s="96">
        <v>17.66</v>
      </c>
      <c r="L59" s="96">
        <v>8.98</v>
      </c>
      <c r="M59" s="96">
        <v>0</v>
      </c>
      <c r="N59" s="96">
        <v>0</v>
      </c>
      <c r="O59" s="96">
        <v>0</v>
      </c>
      <c r="P59" s="96">
        <v>97.15270000000001</v>
      </c>
      <c r="Q59" s="98">
        <v>23</v>
      </c>
      <c r="R59" s="96">
        <v>7.386615558783368</v>
      </c>
      <c r="S59" s="96">
        <v>1.0107535981619011</v>
      </c>
      <c r="T59" s="96">
        <v>3.3677485836865605E-2</v>
      </c>
      <c r="U59" s="96">
        <v>7.6125284316885889E-3</v>
      </c>
      <c r="V59" s="96">
        <v>0.53360699936831835</v>
      </c>
      <c r="W59" s="96">
        <v>1.4385676483943381</v>
      </c>
      <c r="X59" s="96">
        <v>3.6603385658513092</v>
      </c>
      <c r="Y59" s="96">
        <v>1.3375312457593684</v>
      </c>
      <c r="Z59" s="96">
        <v>0</v>
      </c>
      <c r="AA59" s="96">
        <v>0</v>
      </c>
      <c r="AB59" s="96">
        <v>0</v>
      </c>
      <c r="AC59" s="96">
        <v>15.408703630587159</v>
      </c>
      <c r="AD59" s="96">
        <v>7.3714523107995307</v>
      </c>
      <c r="AE59" s="96">
        <v>0.62854768920046933</v>
      </c>
      <c r="AF59" s="96">
        <v>0</v>
      </c>
      <c r="AG59" s="97">
        <v>8</v>
      </c>
      <c r="AH59" s="96">
        <v>0.80706686683099482</v>
      </c>
      <c r="AI59" s="96">
        <v>7.5969014296502265E-3</v>
      </c>
      <c r="AJ59" s="96">
        <v>0</v>
      </c>
      <c r="AK59" s="96">
        <v>9.423497866772855E-2</v>
      </c>
      <c r="AL59" s="96">
        <v>3.6528246210768569</v>
      </c>
      <c r="AM59" s="96">
        <v>0.43827663199476879</v>
      </c>
      <c r="AN59" s="96">
        <v>0</v>
      </c>
      <c r="AO59" s="96">
        <v>0</v>
      </c>
      <c r="AP59" s="96">
        <v>4.9999999999999991</v>
      </c>
      <c r="AQ59" s="96">
        <v>0</v>
      </c>
      <c r="AR59" s="96">
        <v>0</v>
      </c>
      <c r="AS59" s="96">
        <v>0</v>
      </c>
      <c r="AT59" s="96">
        <v>0</v>
      </c>
      <c r="AU59" s="96">
        <v>1.3347855609725836</v>
      </c>
      <c r="AV59" s="96">
        <v>0.66521443902741639</v>
      </c>
      <c r="AW59" s="96">
        <v>2</v>
      </c>
      <c r="AX59" s="96">
        <v>0.34346428366039028</v>
      </c>
      <c r="AY59" s="96">
        <v>3.3608352677686998E-2</v>
      </c>
      <c r="AZ59" s="96">
        <v>0.3770726363380773</v>
      </c>
      <c r="BA59" s="96"/>
      <c r="BB59" s="96">
        <v>1.0422870753654938</v>
      </c>
      <c r="BC59" s="96">
        <v>0.62854768920046933</v>
      </c>
      <c r="BT59" s="90"/>
    </row>
    <row r="60" spans="1:72">
      <c r="A60" s="100" t="s">
        <v>495</v>
      </c>
      <c r="B60" s="99" t="s">
        <v>494</v>
      </c>
      <c r="C60" s="99">
        <v>43</v>
      </c>
      <c r="D60" s="99" t="s">
        <v>549</v>
      </c>
      <c r="E60" s="96">
        <v>52.2</v>
      </c>
      <c r="F60" s="96">
        <v>4.7</v>
      </c>
      <c r="G60" s="96">
        <v>0.25490000000000002</v>
      </c>
      <c r="H60" s="96">
        <v>0</v>
      </c>
      <c r="I60" s="96">
        <v>6.53</v>
      </c>
      <c r="J60" s="96">
        <v>9.9499999999999993</v>
      </c>
      <c r="K60" s="96">
        <v>15.85</v>
      </c>
      <c r="L60" s="96">
        <v>7.28</v>
      </c>
      <c r="M60" s="96">
        <v>0</v>
      </c>
      <c r="N60" s="96">
        <v>0</v>
      </c>
      <c r="O60" s="96">
        <v>0</v>
      </c>
      <c r="P60" s="96">
        <v>96.764899999999997</v>
      </c>
      <c r="Q60" s="98">
        <v>23</v>
      </c>
      <c r="R60" s="96">
        <v>7.3387805262575272</v>
      </c>
      <c r="S60" s="96">
        <v>1.2810308911183164</v>
      </c>
      <c r="T60" s="96">
        <v>4.5712213266415336E-2</v>
      </c>
      <c r="U60" s="96">
        <v>0</v>
      </c>
      <c r="V60" s="96">
        <v>0.76766144589612151</v>
      </c>
      <c r="W60" s="96">
        <v>1.6485668797600157</v>
      </c>
      <c r="X60" s="96">
        <v>3.3220605298281103</v>
      </c>
      <c r="Y60" s="96">
        <v>1.0964950999283249</v>
      </c>
      <c r="Z60" s="96">
        <v>0</v>
      </c>
      <c r="AA60" s="96">
        <v>0</v>
      </c>
      <c r="AB60" s="96">
        <v>0</v>
      </c>
      <c r="AC60" s="96">
        <v>15.500307586054832</v>
      </c>
      <c r="AD60" s="96">
        <v>7.2955296065455819</v>
      </c>
      <c r="AE60" s="96">
        <v>0.70447039345441809</v>
      </c>
      <c r="AF60" s="96">
        <v>0</v>
      </c>
      <c r="AG60" s="97">
        <v>8</v>
      </c>
      <c r="AH60" s="96">
        <v>0.93438069858021722</v>
      </c>
      <c r="AI60" s="96">
        <v>0</v>
      </c>
      <c r="AJ60" s="96">
        <v>0</v>
      </c>
      <c r="AK60" s="96">
        <v>0.26950213074040358</v>
      </c>
      <c r="AL60" s="96">
        <v>3.3024820490791988</v>
      </c>
      <c r="AM60" s="96">
        <v>0.49363512160017897</v>
      </c>
      <c r="AN60" s="96">
        <v>0</v>
      </c>
      <c r="AO60" s="96">
        <v>0</v>
      </c>
      <c r="AP60" s="96">
        <v>4.9999999999999991</v>
      </c>
      <c r="AQ60" s="96">
        <v>0</v>
      </c>
      <c r="AR60" s="96">
        <v>0</v>
      </c>
      <c r="AS60" s="96">
        <v>0</v>
      </c>
      <c r="AT60" s="96">
        <v>0</v>
      </c>
      <c r="AU60" s="96">
        <v>1.0900329334468692</v>
      </c>
      <c r="AV60" s="96">
        <v>0.90996706655313075</v>
      </c>
      <c r="AW60" s="96">
        <v>2</v>
      </c>
      <c r="AX60" s="96">
        <v>0.36351410100797565</v>
      </c>
      <c r="AY60" s="96">
        <v>4.5442809479400971E-2</v>
      </c>
      <c r="AZ60" s="96">
        <v>0.40895691048737665</v>
      </c>
      <c r="BA60" s="96"/>
      <c r="BB60" s="96">
        <v>1.3189239770405075</v>
      </c>
      <c r="BC60" s="96">
        <v>0.70447039345441809</v>
      </c>
      <c r="BT60" s="90"/>
    </row>
    <row r="61" spans="1:72">
      <c r="A61" s="100" t="s">
        <v>495</v>
      </c>
      <c r="B61" s="99" t="s">
        <v>494</v>
      </c>
      <c r="C61" s="99">
        <v>44</v>
      </c>
      <c r="D61" s="99" t="s">
        <v>548</v>
      </c>
      <c r="E61" s="96">
        <v>53.07</v>
      </c>
      <c r="F61" s="96">
        <v>4.67</v>
      </c>
      <c r="G61" s="96">
        <v>0.20660000000000001</v>
      </c>
      <c r="H61" s="96">
        <v>0</v>
      </c>
      <c r="I61" s="96">
        <v>6.52</v>
      </c>
      <c r="J61" s="96">
        <v>9.34</v>
      </c>
      <c r="K61" s="96">
        <v>16.04</v>
      </c>
      <c r="L61" s="96">
        <v>6.99</v>
      </c>
      <c r="M61" s="96">
        <v>0</v>
      </c>
      <c r="N61" s="96">
        <v>0</v>
      </c>
      <c r="O61" s="96">
        <v>0</v>
      </c>
      <c r="P61" s="96">
        <v>96.83659999999999</v>
      </c>
      <c r="Q61" s="98">
        <v>23</v>
      </c>
      <c r="R61" s="96">
        <v>7.4353694258747867</v>
      </c>
      <c r="S61" s="96">
        <v>1.2684655943389058</v>
      </c>
      <c r="T61" s="96">
        <v>3.6922644405884116E-2</v>
      </c>
      <c r="U61" s="96">
        <v>0</v>
      </c>
      <c r="V61" s="96">
        <v>0.76384318976164889</v>
      </c>
      <c r="W61" s="96">
        <v>1.5421635452555</v>
      </c>
      <c r="X61" s="96">
        <v>3.35029234832836</v>
      </c>
      <c r="Y61" s="96">
        <v>1.0491861729047722</v>
      </c>
      <c r="Z61" s="96">
        <v>0</v>
      </c>
      <c r="AA61" s="96">
        <v>0</v>
      </c>
      <c r="AB61" s="96">
        <v>0</v>
      </c>
      <c r="AC61" s="96">
        <v>15.446242920869857</v>
      </c>
      <c r="AD61" s="96">
        <v>7.3833066020802436</v>
      </c>
      <c r="AE61" s="96">
        <v>0.61669339791975641</v>
      </c>
      <c r="AF61" s="96">
        <v>0</v>
      </c>
      <c r="AG61" s="97">
        <v>8</v>
      </c>
      <c r="AH61" s="96">
        <v>0.91467184205724572</v>
      </c>
      <c r="AI61" s="96">
        <v>0</v>
      </c>
      <c r="AJ61" s="96">
        <v>0</v>
      </c>
      <c r="AK61" s="96">
        <v>0.31983895097384146</v>
      </c>
      <c r="AL61" s="96">
        <v>3.3268334359057667</v>
      </c>
      <c r="AM61" s="96">
        <v>0.43865577106314646</v>
      </c>
      <c r="AN61" s="96">
        <v>0</v>
      </c>
      <c r="AO61" s="96">
        <v>0</v>
      </c>
      <c r="AP61" s="96">
        <v>5</v>
      </c>
      <c r="AQ61" s="96">
        <v>0</v>
      </c>
      <c r="AR61" s="96">
        <v>0</v>
      </c>
      <c r="AS61" s="96">
        <v>0</v>
      </c>
      <c r="AT61" s="96">
        <v>0</v>
      </c>
      <c r="AU61" s="96">
        <v>1.0418397195251292</v>
      </c>
      <c r="AV61" s="96">
        <v>0.95816028047487078</v>
      </c>
      <c r="AW61" s="96">
        <v>2</v>
      </c>
      <c r="AX61" s="96">
        <v>0.30142345514996882</v>
      </c>
      <c r="AY61" s="96">
        <v>3.6664110226930939E-2</v>
      </c>
      <c r="AZ61" s="96">
        <v>0.33808756537689977</v>
      </c>
      <c r="BA61" s="96"/>
      <c r="BB61" s="96">
        <v>1.2962478458517706</v>
      </c>
      <c r="BC61" s="96">
        <v>0.61669339791975641</v>
      </c>
      <c r="BT61" s="90"/>
    </row>
    <row r="62" spans="1:72">
      <c r="A62" s="100" t="s">
        <v>495</v>
      </c>
      <c r="B62" s="99" t="s">
        <v>494</v>
      </c>
      <c r="C62" s="99">
        <v>38</v>
      </c>
      <c r="D62" s="99" t="s">
        <v>547</v>
      </c>
      <c r="E62" s="96">
        <v>52.51</v>
      </c>
      <c r="F62" s="96">
        <v>4.3099999999999996</v>
      </c>
      <c r="G62" s="96">
        <v>0.13730000000000001</v>
      </c>
      <c r="H62" s="96">
        <v>7.8899999999999998E-2</v>
      </c>
      <c r="I62" s="96">
        <v>5.18</v>
      </c>
      <c r="J62" s="96">
        <v>8.93</v>
      </c>
      <c r="K62" s="96">
        <v>17.34</v>
      </c>
      <c r="L62" s="96">
        <v>8.31</v>
      </c>
      <c r="M62" s="96">
        <v>0</v>
      </c>
      <c r="N62" s="96">
        <v>0</v>
      </c>
      <c r="O62" s="96">
        <v>0</v>
      </c>
      <c r="P62" s="96">
        <v>96.796199999999999</v>
      </c>
      <c r="Q62" s="98">
        <v>23</v>
      </c>
      <c r="R62" s="96">
        <v>7.3518737848039146</v>
      </c>
      <c r="S62" s="96">
        <v>1.1698808775471907</v>
      </c>
      <c r="T62" s="96">
        <v>2.452085326012796E-2</v>
      </c>
      <c r="U62" s="96">
        <v>8.3085434485262958E-3</v>
      </c>
      <c r="V62" s="96">
        <v>0.60644153111929489</v>
      </c>
      <c r="W62" s="96">
        <v>1.4734573722510891</v>
      </c>
      <c r="X62" s="96">
        <v>3.619345106438085</v>
      </c>
      <c r="Y62" s="96">
        <v>1.2464617821574404</v>
      </c>
      <c r="Z62" s="96">
        <v>0</v>
      </c>
      <c r="AA62" s="96">
        <v>0</v>
      </c>
      <c r="AB62" s="96">
        <v>0</v>
      </c>
      <c r="AC62" s="96">
        <v>15.500289851025668</v>
      </c>
      <c r="AD62" s="96">
        <v>7.3184194104993106</v>
      </c>
      <c r="AE62" s="96">
        <v>0.68158058950068945</v>
      </c>
      <c r="AF62" s="96">
        <v>0</v>
      </c>
      <c r="AG62" s="97">
        <v>8</v>
      </c>
      <c r="AH62" s="96">
        <v>0.7851718805858583</v>
      </c>
      <c r="AI62" s="96">
        <v>8.2707357915140674E-3</v>
      </c>
      <c r="AJ62" s="96">
        <v>0</v>
      </c>
      <c r="AK62" s="96">
        <v>0.20836844611063957</v>
      </c>
      <c r="AL62" s="96">
        <v>3.6028754376879779</v>
      </c>
      <c r="AM62" s="96">
        <v>0.39531349982401043</v>
      </c>
      <c r="AN62" s="96">
        <v>0</v>
      </c>
      <c r="AO62" s="96">
        <v>0</v>
      </c>
      <c r="AP62" s="96">
        <v>5</v>
      </c>
      <c r="AQ62" s="96">
        <v>0</v>
      </c>
      <c r="AR62" s="96">
        <v>2.7755575615628914E-16</v>
      </c>
      <c r="AS62" s="96">
        <v>0</v>
      </c>
      <c r="AT62" s="96">
        <v>0</v>
      </c>
      <c r="AU62" s="96">
        <v>1.2407898133183031</v>
      </c>
      <c r="AV62" s="96">
        <v>0.75921018668169671</v>
      </c>
      <c r="AW62" s="96">
        <v>2</v>
      </c>
      <c r="AX62" s="96">
        <v>0.40534720002290658</v>
      </c>
      <c r="AY62" s="96">
        <v>2.4409272209195313E-2</v>
      </c>
      <c r="AZ62" s="96">
        <v>0.42975647223210189</v>
      </c>
      <c r="BA62" s="96"/>
      <c r="BB62" s="96">
        <v>1.1889666589137986</v>
      </c>
      <c r="BC62" s="96">
        <v>0.68158058950068945</v>
      </c>
      <c r="BT62" s="90"/>
    </row>
    <row r="63" spans="1:72">
      <c r="A63" s="100" t="s">
        <v>495</v>
      </c>
      <c r="B63" s="99" t="s">
        <v>494</v>
      </c>
      <c r="C63" s="99">
        <v>41</v>
      </c>
      <c r="D63" s="99" t="s">
        <v>546</v>
      </c>
      <c r="E63" s="96">
        <v>52.47</v>
      </c>
      <c r="F63" s="96">
        <v>4.34</v>
      </c>
      <c r="G63" s="96">
        <v>0.1482</v>
      </c>
      <c r="H63" s="96">
        <v>0</v>
      </c>
      <c r="I63" s="96">
        <v>6.94</v>
      </c>
      <c r="J63" s="96">
        <v>8.58</v>
      </c>
      <c r="K63" s="96">
        <v>16.45</v>
      </c>
      <c r="L63" s="96">
        <v>7.64</v>
      </c>
      <c r="M63" s="96">
        <v>0</v>
      </c>
      <c r="N63" s="96">
        <v>0</v>
      </c>
      <c r="O63" s="96">
        <v>0</v>
      </c>
      <c r="P63" s="96">
        <v>96.568200000000004</v>
      </c>
      <c r="Q63" s="98">
        <v>23</v>
      </c>
      <c r="R63" s="96">
        <v>7.4073400783730756</v>
      </c>
      <c r="S63" s="96">
        <v>1.187816344897378</v>
      </c>
      <c r="T63" s="96">
        <v>2.6687533671394304E-2</v>
      </c>
      <c r="U63" s="96">
        <v>0</v>
      </c>
      <c r="V63" s="96">
        <v>0.81924507979336758</v>
      </c>
      <c r="W63" s="96">
        <v>1.4274752942484557</v>
      </c>
      <c r="X63" s="96">
        <v>3.4621190683450287</v>
      </c>
      <c r="Y63" s="96">
        <v>1.1554908144583806</v>
      </c>
      <c r="Z63" s="96">
        <v>0</v>
      </c>
      <c r="AA63" s="96">
        <v>0</v>
      </c>
      <c r="AB63" s="96">
        <v>0</v>
      </c>
      <c r="AC63" s="96">
        <v>15.486174213787079</v>
      </c>
      <c r="AD63" s="96">
        <v>7.3417278916041253</v>
      </c>
      <c r="AE63" s="96">
        <v>0.65827210839587469</v>
      </c>
      <c r="AF63" s="96">
        <v>0</v>
      </c>
      <c r="AG63" s="97">
        <v>8</v>
      </c>
      <c r="AH63" s="96">
        <v>0.75655900121635145</v>
      </c>
      <c r="AI63" s="96">
        <v>0</v>
      </c>
      <c r="AJ63" s="96">
        <v>0</v>
      </c>
      <c r="AK63" s="96">
        <v>0.40384625533693441</v>
      </c>
      <c r="AL63" s="96">
        <v>3.4314525672089702</v>
      </c>
      <c r="AM63" s="96">
        <v>0.40814217623774418</v>
      </c>
      <c r="AN63" s="96">
        <v>0</v>
      </c>
      <c r="AO63" s="96">
        <v>0</v>
      </c>
      <c r="AP63" s="96">
        <v>5</v>
      </c>
      <c r="AQ63" s="96">
        <v>0</v>
      </c>
      <c r="AR63" s="96">
        <v>4.4408920985006262E-16</v>
      </c>
      <c r="AS63" s="96">
        <v>0</v>
      </c>
      <c r="AT63" s="96">
        <v>0</v>
      </c>
      <c r="AU63" s="96">
        <v>1.1452557937456957</v>
      </c>
      <c r="AV63" s="96">
        <v>0.85474420625430381</v>
      </c>
      <c r="AW63" s="96">
        <v>2</v>
      </c>
      <c r="AX63" s="96">
        <v>0.32255078724783259</v>
      </c>
      <c r="AY63" s="96">
        <v>2.6451142817845864E-2</v>
      </c>
      <c r="AZ63" s="96">
        <v>0.34900193006567848</v>
      </c>
      <c r="BA63" s="96"/>
      <c r="BB63" s="96">
        <v>1.2037461363199822</v>
      </c>
      <c r="BC63" s="96">
        <v>0.65827210839587469</v>
      </c>
      <c r="BT63" s="90"/>
    </row>
    <row r="64" spans="1:72">
      <c r="A64" s="100" t="s">
        <v>430</v>
      </c>
      <c r="B64" s="99" t="s">
        <v>494</v>
      </c>
      <c r="C64" s="99">
        <v>52</v>
      </c>
      <c r="D64" s="99" t="s">
        <v>545</v>
      </c>
      <c r="E64" s="96">
        <v>49.57</v>
      </c>
      <c r="F64" s="96">
        <v>4.6500000000000004</v>
      </c>
      <c r="G64" s="96">
        <v>0.15290000000000001</v>
      </c>
      <c r="H64" s="96">
        <v>0.1346</v>
      </c>
      <c r="I64" s="96">
        <v>10.47</v>
      </c>
      <c r="J64" s="96">
        <v>9.4</v>
      </c>
      <c r="K64" s="96">
        <v>15.32</v>
      </c>
      <c r="L64" s="96">
        <v>7.45</v>
      </c>
      <c r="M64" s="96">
        <v>0</v>
      </c>
      <c r="N64" s="96">
        <v>0.1406</v>
      </c>
      <c r="O64" s="96">
        <v>0</v>
      </c>
      <c r="P64" s="96">
        <v>97.288100000000028</v>
      </c>
      <c r="Q64" s="98">
        <v>23</v>
      </c>
      <c r="R64" s="96">
        <v>7.1141717933519812</v>
      </c>
      <c r="S64" s="96">
        <v>1.2937987585473405</v>
      </c>
      <c r="T64" s="96">
        <v>2.7991226707470812E-2</v>
      </c>
      <c r="U64" s="96">
        <v>1.4529221915630511E-2</v>
      </c>
      <c r="V64" s="96">
        <v>1.2564790815144768</v>
      </c>
      <c r="W64" s="96">
        <v>1.5898764481006324</v>
      </c>
      <c r="X64" s="96">
        <v>3.2778499769977509</v>
      </c>
      <c r="Y64" s="96">
        <v>1.1454697409192571</v>
      </c>
      <c r="Z64" s="96">
        <v>0</v>
      </c>
      <c r="AA64" s="96">
        <v>1.708950525493275E-2</v>
      </c>
      <c r="AB64" s="96">
        <v>0</v>
      </c>
      <c r="AC64" s="96">
        <v>15.737255753309473</v>
      </c>
      <c r="AD64" s="96">
        <v>6.9694243407803302</v>
      </c>
      <c r="AE64" s="96">
        <v>1.0305756592196698</v>
      </c>
      <c r="AF64" s="96">
        <v>0</v>
      </c>
      <c r="AG64" s="97">
        <v>8</v>
      </c>
      <c r="AH64" s="96">
        <v>0.52695260100317154</v>
      </c>
      <c r="AI64" s="96">
        <v>1.4233605233713862E-2</v>
      </c>
      <c r="AJ64" s="96">
        <v>0</v>
      </c>
      <c r="AK64" s="96">
        <v>0.91688944246827131</v>
      </c>
      <c r="AL64" s="96">
        <v>3.2111576833809674</v>
      </c>
      <c r="AM64" s="96">
        <v>0.3140248717701688</v>
      </c>
      <c r="AN64" s="96">
        <v>1.6741796143707077E-2</v>
      </c>
      <c r="AO64" s="96">
        <v>0</v>
      </c>
      <c r="AP64" s="96">
        <v>5</v>
      </c>
      <c r="AQ64" s="96">
        <v>0</v>
      </c>
      <c r="AR64" s="96">
        <v>0</v>
      </c>
      <c r="AS64" s="96">
        <v>1.6583956430338276E-15</v>
      </c>
      <c r="AT64" s="96">
        <v>0</v>
      </c>
      <c r="AU64" s="96">
        <v>1.1221636089038747</v>
      </c>
      <c r="AV64" s="96">
        <v>0.87783639109612377</v>
      </c>
      <c r="AW64" s="96">
        <v>2</v>
      </c>
      <c r="AX64" s="96">
        <v>0.3896382808421337</v>
      </c>
      <c r="AY64" s="96">
        <v>2.7421707320260041E-2</v>
      </c>
      <c r="AZ64" s="96">
        <v>0.41705998816239376</v>
      </c>
      <c r="BA64" s="96"/>
      <c r="BB64" s="96">
        <v>1.2948963792585175</v>
      </c>
      <c r="BC64" s="96">
        <v>1.0305756592196698</v>
      </c>
      <c r="BT64" s="90"/>
    </row>
    <row r="65" spans="1:75">
      <c r="A65" s="100" t="s">
        <v>430</v>
      </c>
      <c r="B65" s="99" t="s">
        <v>494</v>
      </c>
      <c r="C65" s="99">
        <v>53</v>
      </c>
      <c r="D65" s="99" t="s">
        <v>544</v>
      </c>
      <c r="E65" s="96">
        <v>51.01</v>
      </c>
      <c r="F65" s="96">
        <v>4.54</v>
      </c>
      <c r="G65" s="96">
        <v>0.1923</v>
      </c>
      <c r="H65" s="96">
        <v>0.14230000000000001</v>
      </c>
      <c r="I65" s="96">
        <v>8.49</v>
      </c>
      <c r="J65" s="96">
        <v>9.75</v>
      </c>
      <c r="K65" s="96">
        <v>15.52</v>
      </c>
      <c r="L65" s="96">
        <v>7.8</v>
      </c>
      <c r="M65" s="96">
        <v>0</v>
      </c>
      <c r="N65" s="96">
        <v>0</v>
      </c>
      <c r="O65" s="96">
        <v>9.3899999999999997E-2</v>
      </c>
      <c r="P65" s="96">
        <v>97.538499999999999</v>
      </c>
      <c r="Q65" s="98">
        <v>23</v>
      </c>
      <c r="R65" s="96">
        <v>7.2126986577137133</v>
      </c>
      <c r="S65" s="96">
        <v>1.244533711391111</v>
      </c>
      <c r="T65" s="96">
        <v>3.4684126824493886E-2</v>
      </c>
      <c r="U65" s="96">
        <v>1.5133494817083277E-2</v>
      </c>
      <c r="V65" s="96">
        <v>1.0038141336697215</v>
      </c>
      <c r="W65" s="96">
        <v>1.6247149362845184</v>
      </c>
      <c r="X65" s="96">
        <v>3.2715914101971091</v>
      </c>
      <c r="Y65" s="96">
        <v>1.1815687225646894</v>
      </c>
      <c r="Z65" s="96">
        <v>0</v>
      </c>
      <c r="AA65" s="96">
        <v>0</v>
      </c>
      <c r="AB65" s="96">
        <v>1.0680104972309597E-2</v>
      </c>
      <c r="AC65" s="96">
        <v>15.59941929843475</v>
      </c>
      <c r="AD65" s="96">
        <v>7.1365936184176704</v>
      </c>
      <c r="AE65" s="96">
        <v>0.86340638158232963</v>
      </c>
      <c r="AF65" s="96">
        <v>0</v>
      </c>
      <c r="AG65" s="97">
        <v>8</v>
      </c>
      <c r="AH65" s="96">
        <v>0.74416531887067894</v>
      </c>
      <c r="AI65" s="96">
        <v>1.4973813223217041E-2</v>
      </c>
      <c r="AJ65" s="96">
        <v>0</v>
      </c>
      <c r="AK65" s="96">
        <v>0.48024918607122324</v>
      </c>
      <c r="AL65" s="96">
        <v>3.2370711003034791</v>
      </c>
      <c r="AM65" s="96">
        <v>0.51297316805601656</v>
      </c>
      <c r="AN65" s="96">
        <v>0</v>
      </c>
      <c r="AO65" s="96">
        <v>1.0567413475384591E-2</v>
      </c>
      <c r="AP65" s="96">
        <v>5</v>
      </c>
      <c r="AQ65" s="96">
        <v>0</v>
      </c>
      <c r="AR65" s="96">
        <v>0</v>
      </c>
      <c r="AS65" s="96">
        <v>0</v>
      </c>
      <c r="AT65" s="96">
        <v>4.5102810375396984E-16</v>
      </c>
      <c r="AU65" s="96">
        <v>1.1691013593308752</v>
      </c>
      <c r="AV65" s="96">
        <v>0.83089864066912433</v>
      </c>
      <c r="AW65" s="96">
        <v>2</v>
      </c>
      <c r="AX65" s="96">
        <v>0.40050333023129303</v>
      </c>
      <c r="AY65" s="96">
        <v>3.4318156060956714E-2</v>
      </c>
      <c r="AZ65" s="96">
        <v>0.43482148629224976</v>
      </c>
      <c r="BA65" s="96"/>
      <c r="BB65" s="96">
        <v>1.265720126961374</v>
      </c>
      <c r="BC65" s="96">
        <v>0.86340638158232963</v>
      </c>
      <c r="BT65" s="90"/>
    </row>
    <row r="66" spans="1:75">
      <c r="A66" s="100" t="s">
        <v>430</v>
      </c>
      <c r="B66" s="99" t="s">
        <v>494</v>
      </c>
      <c r="C66" s="99">
        <v>55</v>
      </c>
      <c r="D66" s="99" t="s">
        <v>543</v>
      </c>
      <c r="E66" s="96">
        <v>50.2</v>
      </c>
      <c r="F66" s="96">
        <v>4.62</v>
      </c>
      <c r="G66" s="96">
        <v>0.16980000000000001</v>
      </c>
      <c r="H66" s="96">
        <v>0.1242</v>
      </c>
      <c r="I66" s="96">
        <v>9.65</v>
      </c>
      <c r="J66" s="96">
        <v>9.49</v>
      </c>
      <c r="K66" s="96">
        <v>15.34</v>
      </c>
      <c r="L66" s="96">
        <v>7.13</v>
      </c>
      <c r="M66" s="96">
        <v>0</v>
      </c>
      <c r="N66" s="96">
        <v>0.12239999999999999</v>
      </c>
      <c r="O66" s="96">
        <v>0</v>
      </c>
      <c r="P66" s="96">
        <v>96.846400000000003</v>
      </c>
      <c r="Q66" s="98">
        <v>23</v>
      </c>
      <c r="R66" s="96">
        <v>7.1879452741490919</v>
      </c>
      <c r="S66" s="96">
        <v>1.2824822649173899</v>
      </c>
      <c r="T66" s="96">
        <v>3.101328338520017E-2</v>
      </c>
      <c r="U66" s="96">
        <v>1.3375638060477911E-2</v>
      </c>
      <c r="V66" s="96">
        <v>1.1553977291901198</v>
      </c>
      <c r="W66" s="96">
        <v>1.6013908771163392</v>
      </c>
      <c r="X66" s="96">
        <v>3.2745474067834168</v>
      </c>
      <c r="Y66" s="96">
        <v>1.0937359663575925</v>
      </c>
      <c r="Z66" s="96">
        <v>0</v>
      </c>
      <c r="AA66" s="96">
        <v>1.4842983423923531E-2</v>
      </c>
      <c r="AB66" s="96">
        <v>0</v>
      </c>
      <c r="AC66" s="96">
        <v>15.65473142338355</v>
      </c>
      <c r="AD66" s="96">
        <v>7.0536545920190248</v>
      </c>
      <c r="AE66" s="96">
        <v>0.94634540798097522</v>
      </c>
      <c r="AF66" s="96">
        <v>0</v>
      </c>
      <c r="AG66" s="97">
        <v>8</v>
      </c>
      <c r="AH66" s="96">
        <v>0.62512706199080248</v>
      </c>
      <c r="AI66" s="96">
        <v>1.3125744176960677E-2</v>
      </c>
      <c r="AJ66" s="96">
        <v>0</v>
      </c>
      <c r="AK66" s="96">
        <v>0.84335102422512775</v>
      </c>
      <c r="AL66" s="96">
        <v>3.2133698117750513</v>
      </c>
      <c r="AM66" s="96">
        <v>0.29046068235815753</v>
      </c>
      <c r="AN66" s="96">
        <v>1.4565675473900086E-2</v>
      </c>
      <c r="AO66" s="96">
        <v>0</v>
      </c>
      <c r="AP66" s="96">
        <v>5</v>
      </c>
      <c r="AQ66" s="96">
        <v>0</v>
      </c>
      <c r="AR66" s="96">
        <v>0</v>
      </c>
      <c r="AS66" s="96">
        <v>1.5334955527634975E-15</v>
      </c>
      <c r="AT66" s="96">
        <v>0</v>
      </c>
      <c r="AU66" s="96">
        <v>1.0733019558872308</v>
      </c>
      <c r="AV66" s="96">
        <v>0.92669804411276768</v>
      </c>
      <c r="AW66" s="96">
        <v>2</v>
      </c>
      <c r="AX66" s="96">
        <v>0.33182390786305538</v>
      </c>
      <c r="AY66" s="96">
        <v>3.0433869544102911E-2</v>
      </c>
      <c r="AZ66" s="96">
        <v>0.36225777740715831</v>
      </c>
      <c r="BA66" s="96"/>
      <c r="BB66" s="96">
        <v>1.2889558215199259</v>
      </c>
      <c r="BC66" s="96">
        <v>0.94634540798097522</v>
      </c>
      <c r="BR66" s="101"/>
      <c r="BS66" s="101"/>
      <c r="BT66" s="90"/>
      <c r="BU66" s="101"/>
      <c r="BV66" s="101"/>
      <c r="BW66" s="101"/>
    </row>
    <row r="67" spans="1:75">
      <c r="A67" s="100" t="s">
        <v>430</v>
      </c>
      <c r="B67" s="99" t="s">
        <v>494</v>
      </c>
      <c r="C67" s="99">
        <v>37</v>
      </c>
      <c r="D67" s="99" t="s">
        <v>542</v>
      </c>
      <c r="E67" s="96">
        <v>52.98</v>
      </c>
      <c r="F67" s="96">
        <v>4.75</v>
      </c>
      <c r="G67" s="96">
        <v>0.13900000000000001</v>
      </c>
      <c r="H67" s="96">
        <v>8.3000000000000004E-2</v>
      </c>
      <c r="I67" s="96">
        <v>6.76</v>
      </c>
      <c r="J67" s="96">
        <v>9.83</v>
      </c>
      <c r="K67" s="96">
        <v>16.12</v>
      </c>
      <c r="L67" s="96">
        <v>6.66</v>
      </c>
      <c r="M67" s="96">
        <v>0</v>
      </c>
      <c r="N67" s="96">
        <v>0</v>
      </c>
      <c r="O67" s="96">
        <v>7.5999999999999998E-2</v>
      </c>
      <c r="P67" s="96">
        <v>97.397999999999996</v>
      </c>
      <c r="Q67" s="98">
        <v>23</v>
      </c>
      <c r="R67" s="96">
        <v>7.3834939367266896</v>
      </c>
      <c r="S67" s="96">
        <v>1.2833701269842175</v>
      </c>
      <c r="T67" s="96">
        <v>2.4710059191858244E-2</v>
      </c>
      <c r="U67" s="96">
        <v>8.7000135453838522E-3</v>
      </c>
      <c r="V67" s="96">
        <v>0.78777068597656963</v>
      </c>
      <c r="W67" s="96">
        <v>1.6144833825955198</v>
      </c>
      <c r="X67" s="96">
        <v>3.3491907566518657</v>
      </c>
      <c r="Y67" s="96">
        <v>0.9943656579574458</v>
      </c>
      <c r="Z67" s="96">
        <v>0</v>
      </c>
      <c r="AA67" s="96">
        <v>0</v>
      </c>
      <c r="AB67" s="96">
        <v>8.5198318886578438E-3</v>
      </c>
      <c r="AC67" s="96">
        <v>15.454604451518206</v>
      </c>
      <c r="AD67" s="96">
        <v>7.2980735742916751</v>
      </c>
      <c r="AE67" s="96">
        <v>0.70192642570832486</v>
      </c>
      <c r="AF67" s="96">
        <v>0</v>
      </c>
      <c r="AG67" s="97">
        <v>8</v>
      </c>
      <c r="AH67" s="96">
        <v>0.89387884096153103</v>
      </c>
      <c r="AI67" s="96">
        <v>8.5993622390233716E-3</v>
      </c>
      <c r="AJ67" s="96">
        <v>0</v>
      </c>
      <c r="AK67" s="96">
        <v>0.52602166746413825</v>
      </c>
      <c r="AL67" s="96">
        <v>3.3104436417021059</v>
      </c>
      <c r="AM67" s="96">
        <v>0.25263522251172238</v>
      </c>
      <c r="AN67" s="96">
        <v>0</v>
      </c>
      <c r="AO67" s="96">
        <v>8.4212651214787826E-3</v>
      </c>
      <c r="AP67" s="96">
        <v>5</v>
      </c>
      <c r="AQ67" s="96">
        <v>0</v>
      </c>
      <c r="AR67" s="96">
        <v>0</v>
      </c>
      <c r="AS67" s="96">
        <v>0</v>
      </c>
      <c r="AT67" s="96">
        <v>2.005340338229189E-15</v>
      </c>
      <c r="AU67" s="96">
        <v>0.98286174454957309</v>
      </c>
      <c r="AV67" s="96">
        <v>1.0171382554504249</v>
      </c>
      <c r="AW67" s="96">
        <v>2</v>
      </c>
      <c r="AX67" s="96">
        <v>0.25138443719922021</v>
      </c>
      <c r="AY67" s="96">
        <v>2.4424186103853118E-2</v>
      </c>
      <c r="AZ67" s="96">
        <v>0.27580862330307332</v>
      </c>
      <c r="BA67" s="96"/>
      <c r="BB67" s="96">
        <v>1.2929468787534981</v>
      </c>
      <c r="BC67" s="96">
        <v>0.70192642570832486</v>
      </c>
      <c r="BR67" s="101"/>
      <c r="BS67" s="101"/>
      <c r="BT67" s="90"/>
      <c r="BU67" s="101"/>
      <c r="BV67" s="101"/>
      <c r="BW67" s="101"/>
    </row>
    <row r="68" spans="1:75">
      <c r="A68" s="100" t="s">
        <v>430</v>
      </c>
      <c r="B68" s="99" t="s">
        <v>494</v>
      </c>
      <c r="C68" s="99">
        <v>41</v>
      </c>
      <c r="D68" s="99" t="s">
        <v>541</v>
      </c>
      <c r="E68" s="96">
        <v>53.16</v>
      </c>
      <c r="F68" s="96">
        <v>4.29</v>
      </c>
      <c r="G68" s="96">
        <v>0.20599999999999999</v>
      </c>
      <c r="H68" s="96">
        <v>0.115</v>
      </c>
      <c r="I68" s="96">
        <v>6.26</v>
      </c>
      <c r="J68" s="96">
        <v>9.52</v>
      </c>
      <c r="K68" s="96">
        <v>16.38</v>
      </c>
      <c r="L68" s="96">
        <v>7.37</v>
      </c>
      <c r="M68" s="96">
        <v>0</v>
      </c>
      <c r="N68" s="96">
        <v>0</v>
      </c>
      <c r="O68" s="96">
        <v>0.106</v>
      </c>
      <c r="P68" s="96">
        <v>97.406999999999996</v>
      </c>
      <c r="Q68" s="98">
        <v>23</v>
      </c>
      <c r="R68" s="96">
        <v>7.3991079295228008</v>
      </c>
      <c r="S68" s="96">
        <v>1.1576040299539458</v>
      </c>
      <c r="T68" s="96">
        <v>3.6573845614321525E-2</v>
      </c>
      <c r="U68" s="96">
        <v>1.203882491030068E-2</v>
      </c>
      <c r="V68" s="96">
        <v>0.72857099026425376</v>
      </c>
      <c r="W68" s="96">
        <v>1.5615699077400291</v>
      </c>
      <c r="X68" s="96">
        <v>3.3988591322072113</v>
      </c>
      <c r="Y68" s="96">
        <v>1.0989648375554504</v>
      </c>
      <c r="Z68" s="96">
        <v>0</v>
      </c>
      <c r="AA68" s="96">
        <v>0</v>
      </c>
      <c r="AB68" s="96">
        <v>1.1867731712701278E-2</v>
      </c>
      <c r="AC68" s="96">
        <v>15.405157229481016</v>
      </c>
      <c r="AD68" s="96">
        <v>7.3358981538497341</v>
      </c>
      <c r="AE68" s="96">
        <v>0.66410184615026591</v>
      </c>
      <c r="AF68" s="96">
        <v>0</v>
      </c>
      <c r="AG68" s="97">
        <v>8</v>
      </c>
      <c r="AH68" s="96">
        <v>0.88412773941765166</v>
      </c>
      <c r="AI68" s="96">
        <v>1.1935978536224811E-2</v>
      </c>
      <c r="AJ68" s="96">
        <v>0</v>
      </c>
      <c r="AK68" s="96">
        <v>0.38961587976523648</v>
      </c>
      <c r="AL68" s="96">
        <v>3.3698230476768121</v>
      </c>
      <c r="AM68" s="96">
        <v>0.33273100763483893</v>
      </c>
      <c r="AN68" s="96">
        <v>0</v>
      </c>
      <c r="AO68" s="96">
        <v>1.1766346969235286E-2</v>
      </c>
      <c r="AP68" s="96">
        <v>5</v>
      </c>
      <c r="AQ68" s="96">
        <v>0</v>
      </c>
      <c r="AR68" s="96">
        <v>0</v>
      </c>
      <c r="AS68" s="96">
        <v>0</v>
      </c>
      <c r="AT68" s="96">
        <v>5.2215176626901894E-16</v>
      </c>
      <c r="AU68" s="96">
        <v>1.0895765002699112</v>
      </c>
      <c r="AV68" s="96">
        <v>0.9104234997300884</v>
      </c>
      <c r="AW68" s="96">
        <v>2</v>
      </c>
      <c r="AX68" s="96">
        <v>0.23729124468449303</v>
      </c>
      <c r="AY68" s="96">
        <v>3.626139922229657E-2</v>
      </c>
      <c r="AZ68" s="96">
        <v>0.27355264390678957</v>
      </c>
      <c r="BA68" s="96"/>
      <c r="BB68" s="96">
        <v>1.1839761436368779</v>
      </c>
      <c r="BC68" s="96">
        <v>0.66410184615026591</v>
      </c>
      <c r="BR68" s="101"/>
      <c r="BS68" s="101"/>
      <c r="BT68" s="90"/>
      <c r="BU68" s="101"/>
      <c r="BV68" s="101"/>
      <c r="BW68" s="101"/>
    </row>
    <row r="69" spans="1:75">
      <c r="A69" s="100" t="s">
        <v>430</v>
      </c>
      <c r="B69" s="99" t="s">
        <v>494</v>
      </c>
      <c r="C69" s="99">
        <v>43</v>
      </c>
      <c r="D69" s="99" t="s">
        <v>540</v>
      </c>
      <c r="E69" s="96">
        <v>53.28</v>
      </c>
      <c r="F69" s="96">
        <v>4.8499999999999996</v>
      </c>
      <c r="G69" s="96">
        <v>0.13100000000000001</v>
      </c>
      <c r="H69" s="96">
        <v>0</v>
      </c>
      <c r="I69" s="96">
        <v>6.4</v>
      </c>
      <c r="J69" s="96">
        <v>9.68</v>
      </c>
      <c r="K69" s="96">
        <v>16.07</v>
      </c>
      <c r="L69" s="96">
        <v>6.8</v>
      </c>
      <c r="M69" s="96">
        <v>0</v>
      </c>
      <c r="N69" s="96">
        <v>0</v>
      </c>
      <c r="O69" s="96">
        <v>7.5999999999999998E-2</v>
      </c>
      <c r="P69" s="96">
        <v>97.286999999999992</v>
      </c>
      <c r="Q69" s="98">
        <v>23</v>
      </c>
      <c r="R69" s="96">
        <v>7.4218747436032437</v>
      </c>
      <c r="S69" s="96">
        <v>1.3097834268132251</v>
      </c>
      <c r="T69" s="96">
        <v>2.3277145271080976E-2</v>
      </c>
      <c r="U69" s="96">
        <v>0</v>
      </c>
      <c r="V69" s="96">
        <v>0.74547404957472363</v>
      </c>
      <c r="W69" s="96">
        <v>1.5891132713552396</v>
      </c>
      <c r="X69" s="96">
        <v>3.3372608914525363</v>
      </c>
      <c r="Y69" s="96">
        <v>1.0147994804888618</v>
      </c>
      <c r="Z69" s="96">
        <v>0</v>
      </c>
      <c r="AA69" s="96">
        <v>0</v>
      </c>
      <c r="AB69" s="96">
        <v>8.5158982023776086E-3</v>
      </c>
      <c r="AC69" s="96">
        <v>15.450098906761289</v>
      </c>
      <c r="AD69" s="96">
        <v>7.3639606742477461</v>
      </c>
      <c r="AE69" s="96">
        <v>0.63603932575225386</v>
      </c>
      <c r="AF69" s="96">
        <v>0</v>
      </c>
      <c r="AG69" s="97">
        <v>8</v>
      </c>
      <c r="AH69" s="96">
        <v>0.94067384193775894</v>
      </c>
      <c r="AI69" s="96">
        <v>0</v>
      </c>
      <c r="AJ69" s="96">
        <v>0</v>
      </c>
      <c r="AK69" s="96">
        <v>0.35614441062709262</v>
      </c>
      <c r="AL69" s="96">
        <v>3.3112197137983932</v>
      </c>
      <c r="AM69" s="96">
        <v>0.38351258634282864</v>
      </c>
      <c r="AN69" s="96">
        <v>0</v>
      </c>
      <c r="AO69" s="96">
        <v>8.449447293926049E-3</v>
      </c>
      <c r="AP69" s="96">
        <v>5</v>
      </c>
      <c r="AQ69" s="96">
        <v>0</v>
      </c>
      <c r="AR69" s="96">
        <v>0</v>
      </c>
      <c r="AS69" s="96">
        <v>0</v>
      </c>
      <c r="AT69" s="96">
        <v>1.2490009027033011E-15</v>
      </c>
      <c r="AU69" s="96">
        <v>1.006880838700194</v>
      </c>
      <c r="AV69" s="96">
        <v>0.99311916129980471</v>
      </c>
      <c r="AW69" s="96">
        <v>2</v>
      </c>
      <c r="AX69" s="96">
        <v>0.30644381706317936</v>
      </c>
      <c r="AY69" s="96">
        <v>2.3095510003416395E-2</v>
      </c>
      <c r="AZ69" s="96">
        <v>0.32953932706659578</v>
      </c>
      <c r="BA69" s="96"/>
      <c r="BB69" s="96">
        <v>1.3226584883664005</v>
      </c>
      <c r="BC69" s="96">
        <v>0.63603932575225386</v>
      </c>
      <c r="BR69" s="101"/>
      <c r="BS69" s="101"/>
      <c r="BT69" s="90"/>
      <c r="BU69" s="101"/>
      <c r="BV69" s="101"/>
      <c r="BW69" s="101"/>
    </row>
    <row r="70" spans="1:75">
      <c r="A70" s="100" t="s">
        <v>538</v>
      </c>
      <c r="B70" s="99" t="s">
        <v>487</v>
      </c>
      <c r="C70" s="99">
        <v>44</v>
      </c>
      <c r="D70" s="99" t="s">
        <v>539</v>
      </c>
      <c r="E70" s="96">
        <v>40.479999999999997</v>
      </c>
      <c r="F70" s="96">
        <v>4.22</v>
      </c>
      <c r="G70" s="96">
        <v>0.79</v>
      </c>
      <c r="H70" s="96">
        <v>0</v>
      </c>
      <c r="I70" s="96">
        <v>15.99</v>
      </c>
      <c r="J70" s="96">
        <v>17.8</v>
      </c>
      <c r="K70" s="96">
        <v>9.19</v>
      </c>
      <c r="L70" s="96">
        <v>9.1199999999999992</v>
      </c>
      <c r="M70" s="96">
        <v>0</v>
      </c>
      <c r="N70" s="96">
        <v>0.16800000000000001</v>
      </c>
      <c r="O70" s="96">
        <v>0</v>
      </c>
      <c r="P70" s="96">
        <v>97.75800000000001</v>
      </c>
      <c r="Q70" s="98">
        <v>23</v>
      </c>
      <c r="R70" s="96">
        <v>6.0455373922078266</v>
      </c>
      <c r="S70" s="96">
        <v>1.2218424414692544</v>
      </c>
      <c r="T70" s="96">
        <v>0.15049792634555109</v>
      </c>
      <c r="U70" s="96">
        <v>0</v>
      </c>
      <c r="V70" s="96">
        <v>1.9968526689868764</v>
      </c>
      <c r="W70" s="96">
        <v>3.1328853581097365</v>
      </c>
      <c r="X70" s="96">
        <v>2.0461374162372543</v>
      </c>
      <c r="Y70" s="96">
        <v>1.4591877168598244</v>
      </c>
      <c r="Z70" s="96">
        <v>0</v>
      </c>
      <c r="AA70" s="96">
        <v>2.1249192428386209E-2</v>
      </c>
      <c r="AB70" s="96">
        <v>0</v>
      </c>
      <c r="AC70" s="96">
        <v>16.074190112644708</v>
      </c>
      <c r="AD70" s="96">
        <v>5.9347573722493339</v>
      </c>
      <c r="AE70" s="96">
        <v>2.0652426277506661</v>
      </c>
      <c r="AF70" s="96">
        <v>0</v>
      </c>
      <c r="AG70" s="97">
        <v>8</v>
      </c>
      <c r="AH70" s="96">
        <v>1.0102349136534126</v>
      </c>
      <c r="AI70" s="96">
        <v>0</v>
      </c>
      <c r="AJ70" s="96">
        <v>0</v>
      </c>
      <c r="AK70" s="96">
        <v>0.82747030231130747</v>
      </c>
      <c r="AL70" s="96">
        <v>2.0086434551378254</v>
      </c>
      <c r="AM70" s="96">
        <v>1.1327915122695307</v>
      </c>
      <c r="AN70" s="96">
        <v>2.0859816627923446E-2</v>
      </c>
      <c r="AO70" s="96">
        <v>0</v>
      </c>
      <c r="AP70" s="96">
        <v>4.9999999999999991</v>
      </c>
      <c r="AQ70" s="96">
        <v>0</v>
      </c>
      <c r="AR70" s="96">
        <v>0</v>
      </c>
      <c r="AS70" s="96">
        <v>0</v>
      </c>
      <c r="AT70" s="96">
        <v>0</v>
      </c>
      <c r="AU70" s="96">
        <v>1.4324491766921181</v>
      </c>
      <c r="AV70" s="96">
        <v>0.56755082330788187</v>
      </c>
      <c r="AW70" s="96">
        <v>2</v>
      </c>
      <c r="AX70" s="96">
        <v>0.63190225535194555</v>
      </c>
      <c r="AY70" s="96">
        <v>0.14774016269235446</v>
      </c>
      <c r="AZ70" s="96">
        <v>0.77964241804430001</v>
      </c>
      <c r="BA70" s="96"/>
      <c r="BB70" s="96">
        <v>1.3471932413521819</v>
      </c>
      <c r="BC70" s="96">
        <v>2.0652426277506661</v>
      </c>
      <c r="BR70" s="101"/>
      <c r="BS70" s="101"/>
      <c r="BT70" s="90"/>
      <c r="BU70" s="101"/>
      <c r="BV70" s="101"/>
      <c r="BW70" s="101"/>
    </row>
    <row r="71" spans="1:75">
      <c r="A71" s="100" t="s">
        <v>538</v>
      </c>
      <c r="B71" s="99" t="s">
        <v>487</v>
      </c>
      <c r="C71" s="99">
        <v>46</v>
      </c>
      <c r="D71" s="99" t="s">
        <v>537</v>
      </c>
      <c r="E71" s="96">
        <v>40.04</v>
      </c>
      <c r="F71" s="96">
        <v>4.25</v>
      </c>
      <c r="G71" s="96">
        <v>0.58699999999999997</v>
      </c>
      <c r="H71" s="96">
        <v>0</v>
      </c>
      <c r="I71" s="96">
        <v>15.64</v>
      </c>
      <c r="J71" s="96">
        <v>18.12</v>
      </c>
      <c r="K71" s="96">
        <v>9.6</v>
      </c>
      <c r="L71" s="96">
        <v>9.41</v>
      </c>
      <c r="M71" s="96">
        <v>0</v>
      </c>
      <c r="N71" s="96">
        <v>0.17399999999999999</v>
      </c>
      <c r="O71" s="96">
        <v>0</v>
      </c>
      <c r="P71" s="96">
        <v>97.820999999999998</v>
      </c>
      <c r="Q71" s="98">
        <v>23</v>
      </c>
      <c r="R71" s="96">
        <v>5.9713093415153091</v>
      </c>
      <c r="S71" s="96">
        <v>1.228776166768468</v>
      </c>
      <c r="T71" s="96">
        <v>0.1116664268294586</v>
      </c>
      <c r="U71" s="96">
        <v>0</v>
      </c>
      <c r="V71" s="96">
        <v>1.9503627855533716</v>
      </c>
      <c r="W71" s="96">
        <v>3.1846652396822992</v>
      </c>
      <c r="X71" s="96">
        <v>2.13437935903247</v>
      </c>
      <c r="Y71" s="96">
        <v>1.5034432649607152</v>
      </c>
      <c r="Z71" s="96">
        <v>0</v>
      </c>
      <c r="AA71" s="96">
        <v>2.197675110041274E-2</v>
      </c>
      <c r="AB71" s="96">
        <v>0</v>
      </c>
      <c r="AC71" s="96">
        <v>16.106579335442508</v>
      </c>
      <c r="AD71" s="96">
        <v>5.8530359293154586</v>
      </c>
      <c r="AE71" s="96">
        <v>2.1469640706845414</v>
      </c>
      <c r="AF71" s="96">
        <v>0</v>
      </c>
      <c r="AG71" s="97">
        <v>8</v>
      </c>
      <c r="AH71" s="96">
        <v>0.97462267095499877</v>
      </c>
      <c r="AI71" s="96">
        <v>0</v>
      </c>
      <c r="AJ71" s="96">
        <v>0</v>
      </c>
      <c r="AK71" s="96">
        <v>0.89307309880094243</v>
      </c>
      <c r="AL71" s="96">
        <v>2.0921038185632099</v>
      </c>
      <c r="AM71" s="96">
        <v>1.0186589529414649</v>
      </c>
      <c r="AN71" s="96">
        <v>2.1541458739382079E-2</v>
      </c>
      <c r="AO71" s="96">
        <v>0</v>
      </c>
      <c r="AP71" s="96">
        <v>4.9999999999999982</v>
      </c>
      <c r="AQ71" s="96">
        <v>0</v>
      </c>
      <c r="AR71" s="96">
        <v>0</v>
      </c>
      <c r="AS71" s="96">
        <v>0</v>
      </c>
      <c r="AT71" s="96">
        <v>0</v>
      </c>
      <c r="AU71" s="96">
        <v>1.473664642748076</v>
      </c>
      <c r="AV71" s="96">
        <v>0.52633535725192404</v>
      </c>
      <c r="AW71" s="96">
        <v>2</v>
      </c>
      <c r="AX71" s="96">
        <v>0.67810250416981765</v>
      </c>
      <c r="AY71" s="96">
        <v>0.10945465574644626</v>
      </c>
      <c r="AZ71" s="96">
        <v>0.78755715991626396</v>
      </c>
      <c r="BA71" s="96"/>
      <c r="BB71" s="96">
        <v>1.3138925171681879</v>
      </c>
      <c r="BC71" s="96">
        <v>2.1469640706845414</v>
      </c>
      <c r="BR71" s="101"/>
      <c r="BS71" s="101"/>
      <c r="BT71" s="90"/>
      <c r="BU71" s="91"/>
      <c r="BV71" s="91"/>
      <c r="BW71" s="101"/>
    </row>
    <row r="72" spans="1:75">
      <c r="A72" s="100" t="s">
        <v>495</v>
      </c>
      <c r="B72" s="99" t="s">
        <v>494</v>
      </c>
      <c r="C72" s="99">
        <v>12</v>
      </c>
      <c r="D72" s="99" t="s">
        <v>536</v>
      </c>
      <c r="E72" s="96">
        <v>51.88</v>
      </c>
      <c r="F72" s="96">
        <v>3.57</v>
      </c>
      <c r="G72" s="96">
        <v>0.1575</v>
      </c>
      <c r="H72" s="96">
        <v>0.12520000000000001</v>
      </c>
      <c r="I72" s="96">
        <v>7.94</v>
      </c>
      <c r="J72" s="96">
        <v>8.26</v>
      </c>
      <c r="K72" s="96">
        <v>16.489999999999998</v>
      </c>
      <c r="L72" s="96">
        <v>8.51</v>
      </c>
      <c r="M72" s="96">
        <v>0</v>
      </c>
      <c r="N72" s="96">
        <v>0</v>
      </c>
      <c r="O72" s="96">
        <v>0</v>
      </c>
      <c r="P72" s="96">
        <v>96.932699999999997</v>
      </c>
      <c r="Q72" s="98">
        <v>23</v>
      </c>
      <c r="R72" s="96">
        <v>7.3452351186543376</v>
      </c>
      <c r="S72" s="96">
        <v>0.97990122013495939</v>
      </c>
      <c r="T72" s="96">
        <v>2.8444303870346941E-2</v>
      </c>
      <c r="U72" s="96">
        <v>1.3332203414576334E-2</v>
      </c>
      <c r="V72" s="96">
        <v>0.940003322230761</v>
      </c>
      <c r="W72" s="96">
        <v>1.3782115169401006</v>
      </c>
      <c r="X72" s="96">
        <v>3.4805771768430724</v>
      </c>
      <c r="Y72" s="96">
        <v>1.290794819375533</v>
      </c>
      <c r="Z72" s="96">
        <v>0</v>
      </c>
      <c r="AA72" s="96">
        <v>0</v>
      </c>
      <c r="AB72" s="96">
        <v>0</v>
      </c>
      <c r="AC72" s="96">
        <v>15.456499681463685</v>
      </c>
      <c r="AD72" s="96">
        <v>7.2573876025506427</v>
      </c>
      <c r="AE72" s="96">
        <v>0.74261239744935725</v>
      </c>
      <c r="AF72" s="96">
        <v>0</v>
      </c>
      <c r="AG72" s="97">
        <v>8</v>
      </c>
      <c r="AH72" s="96">
        <v>0.61911599043185039</v>
      </c>
      <c r="AI72" s="96">
        <v>1.3172752976947009E-2</v>
      </c>
      <c r="AJ72" s="96">
        <v>0</v>
      </c>
      <c r="AK72" s="96">
        <v>0.5435709422220123</v>
      </c>
      <c r="AL72" s="96">
        <v>3.4389501826551876</v>
      </c>
      <c r="AM72" s="96">
        <v>0.38519013171400296</v>
      </c>
      <c r="AN72" s="96">
        <v>0</v>
      </c>
      <c r="AO72" s="96">
        <v>0</v>
      </c>
      <c r="AP72" s="96">
        <v>5</v>
      </c>
      <c r="AQ72" s="96">
        <v>0</v>
      </c>
      <c r="AR72" s="96">
        <v>6.6613381477509392E-16</v>
      </c>
      <c r="AS72" s="96">
        <v>0</v>
      </c>
      <c r="AT72" s="96">
        <v>0</v>
      </c>
      <c r="AU72" s="96">
        <v>1.2753571762164082</v>
      </c>
      <c r="AV72" s="96">
        <v>0.72464282378359113</v>
      </c>
      <c r="AW72" s="96">
        <v>2</v>
      </c>
      <c r="AX72" s="96">
        <v>0.2435389773232125</v>
      </c>
      <c r="AY72" s="96">
        <v>2.810411578896576E-2</v>
      </c>
      <c r="AZ72" s="96">
        <v>0.27164309311217827</v>
      </c>
      <c r="BA72" s="96"/>
      <c r="BB72" s="96">
        <v>0.9962859168957694</v>
      </c>
      <c r="BC72" s="96">
        <v>0.74261239744935725</v>
      </c>
      <c r="BR72" s="101"/>
      <c r="BS72" s="101"/>
      <c r="BT72" s="90"/>
      <c r="BU72" s="91"/>
      <c r="BV72" s="91"/>
      <c r="BW72" s="101"/>
    </row>
    <row r="73" spans="1:75">
      <c r="A73" s="100" t="s">
        <v>495</v>
      </c>
      <c r="B73" s="99" t="s">
        <v>494</v>
      </c>
      <c r="C73" s="99">
        <v>13</v>
      </c>
      <c r="D73" s="99" t="s">
        <v>535</v>
      </c>
      <c r="E73" s="96">
        <v>52.04</v>
      </c>
      <c r="F73" s="96">
        <v>3.8</v>
      </c>
      <c r="G73" s="96">
        <v>0.1946</v>
      </c>
      <c r="H73" s="96">
        <v>0.1</v>
      </c>
      <c r="I73" s="96">
        <v>8.5299999999999994</v>
      </c>
      <c r="J73" s="96">
        <v>8.0500000000000007</v>
      </c>
      <c r="K73" s="96">
        <v>16.38</v>
      </c>
      <c r="L73" s="96">
        <v>8.19</v>
      </c>
      <c r="M73" s="96">
        <v>0</v>
      </c>
      <c r="N73" s="96">
        <v>0</v>
      </c>
      <c r="O73" s="96">
        <v>0</v>
      </c>
      <c r="P73" s="96">
        <v>97.284599999999983</v>
      </c>
      <c r="Q73" s="98">
        <v>23</v>
      </c>
      <c r="R73" s="96">
        <v>7.3613623188761546</v>
      </c>
      <c r="S73" s="96">
        <v>1.0421082889106708</v>
      </c>
      <c r="T73" s="96">
        <v>3.5113389881284457E-2</v>
      </c>
      <c r="U73" s="96">
        <v>1.0639293108525186E-2</v>
      </c>
      <c r="V73" s="96">
        <v>1.0089580009508281</v>
      </c>
      <c r="W73" s="96">
        <v>1.3419825823356972</v>
      </c>
      <c r="X73" s="96">
        <v>3.4542970458752564</v>
      </c>
      <c r="Y73" s="96">
        <v>1.2411570163050363</v>
      </c>
      <c r="Z73" s="96">
        <v>0</v>
      </c>
      <c r="AA73" s="96">
        <v>0</v>
      </c>
      <c r="AB73" s="96">
        <v>0</v>
      </c>
      <c r="AC73" s="96">
        <v>15.495617936243454</v>
      </c>
      <c r="AD73" s="96">
        <v>7.2623489939053414</v>
      </c>
      <c r="AE73" s="96">
        <v>0.73765100609465861</v>
      </c>
      <c r="AF73" s="96">
        <v>0</v>
      </c>
      <c r="AG73" s="97">
        <v>8</v>
      </c>
      <c r="AH73" s="96">
        <v>0.58628136328123692</v>
      </c>
      <c r="AI73" s="96">
        <v>1.0496190277774294E-2</v>
      </c>
      <c r="AJ73" s="96">
        <v>0</v>
      </c>
      <c r="AK73" s="96">
        <v>0.61039673807620431</v>
      </c>
      <c r="AL73" s="96">
        <v>3.407835342031126</v>
      </c>
      <c r="AM73" s="96">
        <v>0.38499036633365613</v>
      </c>
      <c r="AN73" s="96">
        <v>0</v>
      </c>
      <c r="AO73" s="96">
        <v>0</v>
      </c>
      <c r="AP73" s="96">
        <v>4.9999999999999973</v>
      </c>
      <c r="AQ73" s="96">
        <v>0</v>
      </c>
      <c r="AR73" s="96">
        <v>0</v>
      </c>
      <c r="AS73" s="96">
        <v>0</v>
      </c>
      <c r="AT73" s="96">
        <v>0</v>
      </c>
      <c r="AU73" s="96">
        <v>1.2244629483225251</v>
      </c>
      <c r="AV73" s="96">
        <v>0.77553705167747489</v>
      </c>
      <c r="AW73" s="96">
        <v>2</v>
      </c>
      <c r="AX73" s="96">
        <v>0.25255445580129887</v>
      </c>
      <c r="AY73" s="96">
        <v>3.4641100469007133E-2</v>
      </c>
      <c r="AZ73" s="96">
        <v>0.28719555627030602</v>
      </c>
      <c r="BA73" s="96"/>
      <c r="BB73" s="96">
        <v>1.062732607947781</v>
      </c>
      <c r="BC73" s="96">
        <v>0.73765100609465861</v>
      </c>
      <c r="BR73" s="101"/>
      <c r="BS73" s="101"/>
      <c r="BT73" s="90"/>
      <c r="BU73" s="91"/>
      <c r="BV73" s="91"/>
      <c r="BW73" s="101"/>
    </row>
    <row r="74" spans="1:75">
      <c r="A74" s="100" t="s">
        <v>495</v>
      </c>
      <c r="B74" s="99" t="s">
        <v>494</v>
      </c>
      <c r="C74" s="99">
        <v>14</v>
      </c>
      <c r="D74" s="99" t="s">
        <v>534</v>
      </c>
      <c r="E74" s="96">
        <v>51.9</v>
      </c>
      <c r="F74" s="96">
        <v>3.6</v>
      </c>
      <c r="G74" s="96">
        <v>0.1769</v>
      </c>
      <c r="H74" s="96">
        <v>0.1085</v>
      </c>
      <c r="I74" s="96">
        <v>7.87</v>
      </c>
      <c r="J74" s="96">
        <v>8.43</v>
      </c>
      <c r="K74" s="96">
        <v>16.41</v>
      </c>
      <c r="L74" s="96">
        <v>8.32</v>
      </c>
      <c r="M74" s="96">
        <v>0</v>
      </c>
      <c r="N74" s="96">
        <v>0</v>
      </c>
      <c r="O74" s="96">
        <v>0</v>
      </c>
      <c r="P74" s="96">
        <v>96.815399999999983</v>
      </c>
      <c r="Q74" s="98">
        <v>23</v>
      </c>
      <c r="R74" s="96">
        <v>7.34917512394013</v>
      </c>
      <c r="S74" s="96">
        <v>0.98828473428047403</v>
      </c>
      <c r="T74" s="96">
        <v>3.1952738727446035E-2</v>
      </c>
      <c r="U74" s="96">
        <v>1.1555609159627219E-2</v>
      </c>
      <c r="V74" s="96">
        <v>0.93185667909154635</v>
      </c>
      <c r="W74" s="96">
        <v>1.4067888126412122</v>
      </c>
      <c r="X74" s="96">
        <v>3.4642138795900506</v>
      </c>
      <c r="Y74" s="96">
        <v>1.2621660196531133</v>
      </c>
      <c r="Z74" s="96">
        <v>0</v>
      </c>
      <c r="AA74" s="96">
        <v>0</v>
      </c>
      <c r="AB74" s="96">
        <v>0</v>
      </c>
      <c r="AC74" s="96">
        <v>15.445993597083598</v>
      </c>
      <c r="AD74" s="96">
        <v>7.2578434798819353</v>
      </c>
      <c r="AE74" s="96">
        <v>0.74215652011806466</v>
      </c>
      <c r="AF74" s="96">
        <v>0</v>
      </c>
      <c r="AG74" s="97">
        <v>8</v>
      </c>
      <c r="AH74" s="96">
        <v>0.64714946854162925</v>
      </c>
      <c r="AI74" s="96">
        <v>1.1412002188117625E-2</v>
      </c>
      <c r="AJ74" s="96">
        <v>0</v>
      </c>
      <c r="AK74" s="96">
        <v>0.56455923063065783</v>
      </c>
      <c r="AL74" s="96">
        <v>3.4211624699207501</v>
      </c>
      <c r="AM74" s="96">
        <v>0.35571682871884447</v>
      </c>
      <c r="AN74" s="96">
        <v>0</v>
      </c>
      <c r="AO74" s="96">
        <v>0</v>
      </c>
      <c r="AP74" s="96">
        <v>4.9999999999999991</v>
      </c>
      <c r="AQ74" s="96">
        <v>0</v>
      </c>
      <c r="AR74" s="96">
        <v>0</v>
      </c>
      <c r="AS74" s="96">
        <v>0</v>
      </c>
      <c r="AT74" s="96">
        <v>0</v>
      </c>
      <c r="AU74" s="96">
        <v>1.2464804909093781</v>
      </c>
      <c r="AV74" s="96">
        <v>0.75351950909062193</v>
      </c>
      <c r="AW74" s="96">
        <v>2</v>
      </c>
      <c r="AX74" s="96">
        <v>0.22248334755634436</v>
      </c>
      <c r="AY74" s="96">
        <v>3.1555647066011383E-2</v>
      </c>
      <c r="AZ74" s="96">
        <v>0.25403899462235574</v>
      </c>
      <c r="BA74" s="96"/>
      <c r="BB74" s="96">
        <v>1.0075585037129777</v>
      </c>
      <c r="BC74" s="96">
        <v>0.74215652011806466</v>
      </c>
      <c r="BR74" s="101"/>
      <c r="BS74" s="101"/>
      <c r="BT74" s="90"/>
      <c r="BU74" s="91"/>
      <c r="BV74" s="91"/>
      <c r="BW74" s="101"/>
    </row>
    <row r="75" spans="1:75">
      <c r="A75" s="100" t="s">
        <v>495</v>
      </c>
      <c r="B75" s="99" t="s">
        <v>494</v>
      </c>
      <c r="C75" s="99">
        <v>11</v>
      </c>
      <c r="D75" s="99" t="s">
        <v>533</v>
      </c>
      <c r="E75" s="96">
        <v>48.37</v>
      </c>
      <c r="F75" s="96">
        <v>3.21</v>
      </c>
      <c r="G75" s="96">
        <v>0.1457</v>
      </c>
      <c r="H75" s="96">
        <v>0.13769999999999999</v>
      </c>
      <c r="I75" s="96">
        <v>12.89</v>
      </c>
      <c r="J75" s="96">
        <v>8.83</v>
      </c>
      <c r="K75" s="96">
        <v>14.09</v>
      </c>
      <c r="L75" s="96">
        <v>8.7799999999999994</v>
      </c>
      <c r="M75" s="96">
        <v>0</v>
      </c>
      <c r="N75" s="96">
        <v>9.6799999999999997E-2</v>
      </c>
      <c r="O75" s="96">
        <v>0</v>
      </c>
      <c r="P75" s="96">
        <v>96.550200000000004</v>
      </c>
      <c r="Q75" s="98">
        <v>23</v>
      </c>
      <c r="R75" s="96">
        <v>7.0845518531276088</v>
      </c>
      <c r="S75" s="96">
        <v>0.91148531499471397</v>
      </c>
      <c r="T75" s="96">
        <v>2.7221049454879437E-2</v>
      </c>
      <c r="U75" s="96">
        <v>1.5169179972603714E-2</v>
      </c>
      <c r="V75" s="96">
        <v>1.5786736670661445</v>
      </c>
      <c r="W75" s="96">
        <v>1.524147830987346</v>
      </c>
      <c r="X75" s="96">
        <v>3.0766080135406439</v>
      </c>
      <c r="Y75" s="96">
        <v>1.3776938853740577</v>
      </c>
      <c r="Z75" s="96">
        <v>0</v>
      </c>
      <c r="AA75" s="96">
        <v>1.2007439112914615E-2</v>
      </c>
      <c r="AB75" s="96">
        <v>0</v>
      </c>
      <c r="AC75" s="96">
        <v>15.607558233630915</v>
      </c>
      <c r="AD75" s="96">
        <v>6.9293566597330463</v>
      </c>
      <c r="AE75" s="96">
        <v>1.0706433402669537</v>
      </c>
      <c r="AF75" s="96">
        <v>0</v>
      </c>
      <c r="AG75" s="97">
        <v>8</v>
      </c>
      <c r="AH75" s="96">
        <v>0.42011629309042386</v>
      </c>
      <c r="AI75" s="96">
        <v>1.4836881773890431E-2</v>
      </c>
      <c r="AJ75" s="96">
        <v>0</v>
      </c>
      <c r="AK75" s="96">
        <v>0.98560806117636635</v>
      </c>
      <c r="AL75" s="96">
        <v>3.0092114039089548</v>
      </c>
      <c r="AM75" s="96">
        <v>0.55848295759437871</v>
      </c>
      <c r="AN75" s="96">
        <v>1.1744402455983445E-2</v>
      </c>
      <c r="AO75" s="96">
        <v>0</v>
      </c>
      <c r="AP75" s="96">
        <v>4.9999999999999973</v>
      </c>
      <c r="AQ75" s="96">
        <v>0</v>
      </c>
      <c r="AR75" s="96">
        <v>0</v>
      </c>
      <c r="AS75" s="96">
        <v>0</v>
      </c>
      <c r="AT75" s="96">
        <v>0</v>
      </c>
      <c r="AU75" s="96">
        <v>1.3475139285593241</v>
      </c>
      <c r="AV75" s="96">
        <v>0.65248607144067594</v>
      </c>
      <c r="AW75" s="96">
        <v>2</v>
      </c>
      <c r="AX75" s="96">
        <v>0.23903211752129416</v>
      </c>
      <c r="AY75" s="96">
        <v>2.6624741301289178E-2</v>
      </c>
      <c r="AZ75" s="96">
        <v>0.26565685882258333</v>
      </c>
      <c r="BA75" s="96"/>
      <c r="BB75" s="96">
        <v>0.91814293026325933</v>
      </c>
      <c r="BC75" s="96">
        <v>1.0706433402669537</v>
      </c>
      <c r="BR75" s="101"/>
      <c r="BS75" s="101"/>
      <c r="BT75" s="90"/>
      <c r="BU75" s="91"/>
      <c r="BV75" s="91"/>
      <c r="BW75" s="101"/>
    </row>
    <row r="76" spans="1:75">
      <c r="A76" s="100" t="s">
        <v>495</v>
      </c>
      <c r="B76" s="99" t="s">
        <v>494</v>
      </c>
      <c r="C76" s="99">
        <v>31</v>
      </c>
      <c r="D76" s="99" t="s">
        <v>532</v>
      </c>
      <c r="E76" s="96">
        <v>50.7</v>
      </c>
      <c r="F76" s="96">
        <v>3.52</v>
      </c>
      <c r="G76" s="96">
        <v>0.20369999999999999</v>
      </c>
      <c r="H76" s="96">
        <v>0.19589999999999999</v>
      </c>
      <c r="I76" s="96">
        <v>9.49</v>
      </c>
      <c r="J76" s="96">
        <v>8.3699999999999992</v>
      </c>
      <c r="K76" s="96">
        <v>15.93</v>
      </c>
      <c r="L76" s="96">
        <v>9.11</v>
      </c>
      <c r="M76" s="96">
        <v>0</v>
      </c>
      <c r="N76" s="96">
        <v>0</v>
      </c>
      <c r="O76" s="96">
        <v>0</v>
      </c>
      <c r="P76" s="96">
        <v>97.519600000000011</v>
      </c>
      <c r="Q76" s="98">
        <v>23</v>
      </c>
      <c r="R76" s="96">
        <v>7.2214743428000041</v>
      </c>
      <c r="S76" s="96">
        <v>0.97200595240323329</v>
      </c>
      <c r="T76" s="96">
        <v>3.7009904045524823E-2</v>
      </c>
      <c r="U76" s="96">
        <v>2.098670302573476E-2</v>
      </c>
      <c r="V76" s="96">
        <v>1.1302832122343902</v>
      </c>
      <c r="W76" s="96">
        <v>1.4049907471058769</v>
      </c>
      <c r="X76" s="96">
        <v>3.3826617057232049</v>
      </c>
      <c r="Y76" s="96">
        <v>1.3901389415077343</v>
      </c>
      <c r="Z76" s="96">
        <v>0</v>
      </c>
      <c r="AA76" s="96">
        <v>0</v>
      </c>
      <c r="AB76" s="96">
        <v>0</v>
      </c>
      <c r="AC76" s="96">
        <v>15.559551508845702</v>
      </c>
      <c r="AD76" s="96">
        <v>7.133460223028254</v>
      </c>
      <c r="AE76" s="96">
        <v>0.866539776971746</v>
      </c>
      <c r="AF76" s="96">
        <v>0</v>
      </c>
      <c r="AG76" s="97">
        <v>8</v>
      </c>
      <c r="AH76" s="96">
        <v>0.52132717822905161</v>
      </c>
      <c r="AI76" s="96">
        <v>2.0730920604301276E-2</v>
      </c>
      <c r="AJ76" s="96">
        <v>0</v>
      </c>
      <c r="AK76" s="96">
        <v>0.55380730548060042</v>
      </c>
      <c r="AL76" s="96">
        <v>3.3414343914128426</v>
      </c>
      <c r="AM76" s="96">
        <v>0.56270020427320411</v>
      </c>
      <c r="AN76" s="96">
        <v>0</v>
      </c>
      <c r="AO76" s="96">
        <v>0</v>
      </c>
      <c r="AP76" s="96">
        <v>5</v>
      </c>
      <c r="AQ76" s="96">
        <v>0</v>
      </c>
      <c r="AR76" s="96">
        <v>0</v>
      </c>
      <c r="AS76" s="96">
        <v>0</v>
      </c>
      <c r="AT76" s="96">
        <v>0</v>
      </c>
      <c r="AU76" s="96">
        <v>1.3731961609217693</v>
      </c>
      <c r="AV76" s="96">
        <v>0.62680383907823067</v>
      </c>
      <c r="AW76" s="96">
        <v>2</v>
      </c>
      <c r="AX76" s="96">
        <v>0.33335546757752199</v>
      </c>
      <c r="AY76" s="96">
        <v>3.6558833533773781E-2</v>
      </c>
      <c r="AZ76" s="96">
        <v>0.36991430111129575</v>
      </c>
      <c r="BA76" s="96"/>
      <c r="BB76" s="96">
        <v>0.99671814018952642</v>
      </c>
      <c r="BC76" s="96">
        <v>0.866539776971746</v>
      </c>
      <c r="BR76" s="101"/>
      <c r="BS76" s="101"/>
      <c r="BT76" s="90"/>
      <c r="BU76" s="91"/>
      <c r="BV76" s="91"/>
      <c r="BW76" s="101"/>
    </row>
    <row r="77" spans="1:75">
      <c r="A77" s="100" t="s">
        <v>495</v>
      </c>
      <c r="B77" s="99" t="s">
        <v>494</v>
      </c>
      <c r="C77" s="99">
        <v>32</v>
      </c>
      <c r="D77" s="99" t="s">
        <v>531</v>
      </c>
      <c r="E77" s="96">
        <v>51.88</v>
      </c>
      <c r="F77" s="96">
        <v>4.01</v>
      </c>
      <c r="G77" s="96">
        <v>0.23380000000000001</v>
      </c>
      <c r="H77" s="96">
        <v>0.14169999999999999</v>
      </c>
      <c r="I77" s="96">
        <v>7.94</v>
      </c>
      <c r="J77" s="96">
        <v>8.69</v>
      </c>
      <c r="K77" s="96">
        <v>16.11</v>
      </c>
      <c r="L77" s="96">
        <v>8.2200000000000006</v>
      </c>
      <c r="M77" s="96">
        <v>0</v>
      </c>
      <c r="N77" s="96">
        <v>5.9299999999999999E-2</v>
      </c>
      <c r="O77" s="96">
        <v>0</v>
      </c>
      <c r="P77" s="96">
        <v>97.28479999999999</v>
      </c>
      <c r="Q77" s="98">
        <v>23</v>
      </c>
      <c r="R77" s="96">
        <v>7.3257020520177996</v>
      </c>
      <c r="S77" s="96">
        <v>1.097746356196287</v>
      </c>
      <c r="T77" s="96">
        <v>4.2111703276091414E-2</v>
      </c>
      <c r="U77" s="96">
        <v>1.5049116418632621E-2</v>
      </c>
      <c r="V77" s="96">
        <v>0.93750358638363074</v>
      </c>
      <c r="W77" s="96">
        <v>1.4461027537930586</v>
      </c>
      <c r="X77" s="96">
        <v>3.391327269976451</v>
      </c>
      <c r="Y77" s="96">
        <v>1.2434920710681325</v>
      </c>
      <c r="Z77" s="96">
        <v>0</v>
      </c>
      <c r="AA77" s="96">
        <v>7.0915752731450545E-3</v>
      </c>
      <c r="AB77" s="96">
        <v>0</v>
      </c>
      <c r="AC77" s="96">
        <v>15.506126484403229</v>
      </c>
      <c r="AD77" s="96">
        <v>7.2571629743731041</v>
      </c>
      <c r="AE77" s="96">
        <v>0.74283702562689591</v>
      </c>
      <c r="AF77" s="96">
        <v>0</v>
      </c>
      <c r="AG77" s="97">
        <v>8</v>
      </c>
      <c r="AH77" s="96">
        <v>0.68973602845674975</v>
      </c>
      <c r="AI77" s="96">
        <v>1.4908317277283893E-2</v>
      </c>
      <c r="AJ77" s="96">
        <v>0</v>
      </c>
      <c r="AK77" s="96">
        <v>0.42634822676291917</v>
      </c>
      <c r="AL77" s="96">
        <v>3.3595981003453348</v>
      </c>
      <c r="AM77" s="96">
        <v>0.50238410047816573</v>
      </c>
      <c r="AN77" s="96">
        <v>7.0252266795467477E-3</v>
      </c>
      <c r="AO77" s="96">
        <v>0</v>
      </c>
      <c r="AP77" s="96">
        <v>5</v>
      </c>
      <c r="AQ77" s="96">
        <v>0</v>
      </c>
      <c r="AR77" s="96">
        <v>0</v>
      </c>
      <c r="AS77" s="96">
        <v>3.1658703436576729E-16</v>
      </c>
      <c r="AT77" s="96">
        <v>0</v>
      </c>
      <c r="AU77" s="96">
        <v>1.2318579916305137</v>
      </c>
      <c r="AV77" s="96">
        <v>0.7681420083694861</v>
      </c>
      <c r="AW77" s="96">
        <v>2</v>
      </c>
      <c r="AX77" s="96">
        <v>0.31933386150244991</v>
      </c>
      <c r="AY77" s="96">
        <v>4.17177072767871E-2</v>
      </c>
      <c r="AZ77" s="96">
        <v>0.361051568779237</v>
      </c>
      <c r="BA77" s="96"/>
      <c r="BB77" s="96">
        <v>1.1291935771487231</v>
      </c>
      <c r="BC77" s="96">
        <v>0.74283702562689591</v>
      </c>
      <c r="BR77" s="101"/>
      <c r="BS77" s="101"/>
      <c r="BT77" s="90"/>
      <c r="BU77" s="91"/>
      <c r="BV77" s="91"/>
      <c r="BW77" s="101"/>
    </row>
    <row r="78" spans="1:75">
      <c r="A78" s="100" t="s">
        <v>495</v>
      </c>
      <c r="B78" s="99" t="s">
        <v>494</v>
      </c>
      <c r="C78" s="99">
        <v>33</v>
      </c>
      <c r="D78" s="99" t="s">
        <v>530</v>
      </c>
      <c r="E78" s="96">
        <v>52.37</v>
      </c>
      <c r="F78" s="96">
        <v>3.94</v>
      </c>
      <c r="G78" s="96">
        <v>0.18770000000000001</v>
      </c>
      <c r="H78" s="96">
        <v>0.11749999999999999</v>
      </c>
      <c r="I78" s="96">
        <v>8.48</v>
      </c>
      <c r="J78" s="96">
        <v>7.9</v>
      </c>
      <c r="K78" s="96">
        <v>16.03</v>
      </c>
      <c r="L78" s="96">
        <v>8.0399999999999991</v>
      </c>
      <c r="M78" s="96">
        <v>0</v>
      </c>
      <c r="N78" s="96">
        <v>0</v>
      </c>
      <c r="O78" s="96">
        <v>0</v>
      </c>
      <c r="P78" s="96">
        <v>97.065200000000004</v>
      </c>
      <c r="Q78" s="98">
        <v>23</v>
      </c>
      <c r="R78" s="96">
        <v>7.4158796416260886</v>
      </c>
      <c r="S78" s="96">
        <v>1.0816448039860886</v>
      </c>
      <c r="T78" s="96">
        <v>3.390419117794935E-2</v>
      </c>
      <c r="U78" s="96">
        <v>1.2514394262315567E-2</v>
      </c>
      <c r="V78" s="96">
        <v>1.0041049372899864</v>
      </c>
      <c r="W78" s="96">
        <v>1.3183699119425665</v>
      </c>
      <c r="X78" s="96">
        <v>3.3840634630041704</v>
      </c>
      <c r="Y78" s="96">
        <v>1.219714162433164</v>
      </c>
      <c r="Z78" s="96">
        <v>0</v>
      </c>
      <c r="AA78" s="96">
        <v>0</v>
      </c>
      <c r="AB78" s="96">
        <v>0</v>
      </c>
      <c r="AC78" s="96">
        <v>15.470195505722327</v>
      </c>
      <c r="AD78" s="96">
        <v>7.3396978976370724</v>
      </c>
      <c r="AE78" s="96">
        <v>0.66030210236292763</v>
      </c>
      <c r="AF78" s="96">
        <v>0</v>
      </c>
      <c r="AG78" s="97">
        <v>8</v>
      </c>
      <c r="AH78" s="96">
        <v>0.64452447770695387</v>
      </c>
      <c r="AI78" s="96">
        <v>1.2385836569103021E-2</v>
      </c>
      <c r="AJ78" s="96">
        <v>0</v>
      </c>
      <c r="AK78" s="96">
        <v>0.46769376644863719</v>
      </c>
      <c r="AL78" s="96">
        <v>3.3492997034989478</v>
      </c>
      <c r="AM78" s="96">
        <v>0.52609621577635846</v>
      </c>
      <c r="AN78" s="96">
        <v>0</v>
      </c>
      <c r="AO78" s="96">
        <v>0</v>
      </c>
      <c r="AP78" s="96">
        <v>5</v>
      </c>
      <c r="AQ78" s="96">
        <v>0</v>
      </c>
      <c r="AR78" s="96">
        <v>2.7755575615628914E-15</v>
      </c>
      <c r="AS78" s="96">
        <v>0</v>
      </c>
      <c r="AT78" s="96">
        <v>0</v>
      </c>
      <c r="AU78" s="96">
        <v>1.2071842999552602</v>
      </c>
      <c r="AV78" s="96">
        <v>0.79281570004473689</v>
      </c>
      <c r="AW78" s="96">
        <v>2</v>
      </c>
      <c r="AX78" s="96">
        <v>0.2777175984252982</v>
      </c>
      <c r="AY78" s="96">
        <v>3.3555900680086466E-2</v>
      </c>
      <c r="AZ78" s="96">
        <v>0.31127349910538465</v>
      </c>
      <c r="BA78" s="96"/>
      <c r="BB78" s="96">
        <v>1.1040891991501216</v>
      </c>
      <c r="BC78" s="96">
        <v>0.66030210236292763</v>
      </c>
      <c r="BR78" s="101"/>
      <c r="BS78" s="101"/>
      <c r="BT78" s="90"/>
      <c r="BU78" s="91"/>
      <c r="BV78" s="91"/>
      <c r="BW78" s="101"/>
    </row>
    <row r="79" spans="1:75">
      <c r="A79" s="100" t="s">
        <v>495</v>
      </c>
      <c r="B79" s="99" t="s">
        <v>494</v>
      </c>
      <c r="C79" s="99">
        <v>53</v>
      </c>
      <c r="D79" s="99" t="s">
        <v>529</v>
      </c>
      <c r="E79" s="96">
        <v>46.04</v>
      </c>
      <c r="F79" s="96">
        <v>3.79</v>
      </c>
      <c r="G79" s="96">
        <v>7.7600000000000002E-2</v>
      </c>
      <c r="H79" s="96">
        <v>0.28639999999999999</v>
      </c>
      <c r="I79" s="96">
        <v>14.81</v>
      </c>
      <c r="J79" s="96">
        <v>10.97</v>
      </c>
      <c r="K79" s="96">
        <v>12.14</v>
      </c>
      <c r="L79" s="96">
        <v>8.39</v>
      </c>
      <c r="M79" s="96">
        <v>0</v>
      </c>
      <c r="N79" s="96">
        <v>0.10299999999999999</v>
      </c>
      <c r="O79" s="96">
        <v>0</v>
      </c>
      <c r="P79" s="96">
        <v>96.606999999999985</v>
      </c>
      <c r="Q79" s="98">
        <v>23</v>
      </c>
      <c r="R79" s="96">
        <v>6.8236198476934167</v>
      </c>
      <c r="S79" s="96">
        <v>1.0889979607945779</v>
      </c>
      <c r="T79" s="96">
        <v>1.4670680089350451E-2</v>
      </c>
      <c r="U79" s="96">
        <v>3.1925991245968108E-2</v>
      </c>
      <c r="V79" s="96">
        <v>1.8354295473470823</v>
      </c>
      <c r="W79" s="96">
        <v>1.9160914335028842</v>
      </c>
      <c r="X79" s="96">
        <v>2.6823971153878303</v>
      </c>
      <c r="Y79" s="96">
        <v>1.3321814703747337</v>
      </c>
      <c r="Z79" s="96">
        <v>0</v>
      </c>
      <c r="AA79" s="96">
        <v>1.2928718315293644E-2</v>
      </c>
      <c r="AB79" s="96">
        <v>0</v>
      </c>
      <c r="AC79" s="96">
        <v>15.738242764751138</v>
      </c>
      <c r="AD79" s="96">
        <v>6.6685039549426346</v>
      </c>
      <c r="AE79" s="96">
        <v>1.3314960450573654</v>
      </c>
      <c r="AF79" s="96">
        <v>0</v>
      </c>
      <c r="AG79" s="97">
        <v>8</v>
      </c>
      <c r="AH79" s="96">
        <v>0.54103841429778776</v>
      </c>
      <c r="AI79" s="96">
        <v>3.1200243220051042E-2</v>
      </c>
      <c r="AJ79" s="96">
        <v>0</v>
      </c>
      <c r="AK79" s="96">
        <v>1.0219105764366401</v>
      </c>
      <c r="AL79" s="96">
        <v>2.6214203270331633</v>
      </c>
      <c r="AM79" s="96">
        <v>0.7717956189106755</v>
      </c>
      <c r="AN79" s="96">
        <v>1.2634820101681932E-2</v>
      </c>
      <c r="AO79" s="96">
        <v>0</v>
      </c>
      <c r="AP79" s="96">
        <v>5</v>
      </c>
      <c r="AQ79" s="96">
        <v>0</v>
      </c>
      <c r="AR79" s="96">
        <v>0</v>
      </c>
      <c r="AS79" s="96">
        <v>3.4520997171938461E-16</v>
      </c>
      <c r="AT79" s="96">
        <v>0</v>
      </c>
      <c r="AU79" s="96">
        <v>1.3018980544319365</v>
      </c>
      <c r="AV79" s="96">
        <v>0.69810194556806304</v>
      </c>
      <c r="AW79" s="96">
        <v>2</v>
      </c>
      <c r="AX79" s="96">
        <v>0.36614069551896522</v>
      </c>
      <c r="AY79" s="96">
        <v>1.4337183251877895E-2</v>
      </c>
      <c r="AZ79" s="96">
        <v>0.3804778787708431</v>
      </c>
      <c r="BA79" s="96"/>
      <c r="BB79" s="96">
        <v>1.0785798243389062</v>
      </c>
      <c r="BC79" s="96">
        <v>1.3314960450573654</v>
      </c>
      <c r="BR79" s="101"/>
      <c r="BS79" s="101"/>
      <c r="BT79" s="90"/>
      <c r="BU79" s="91"/>
      <c r="BV79" s="91"/>
      <c r="BW79" s="101"/>
    </row>
    <row r="80" spans="1:75">
      <c r="A80" s="100" t="s">
        <v>495</v>
      </c>
      <c r="B80" s="99" t="s">
        <v>494</v>
      </c>
      <c r="C80" s="99">
        <v>54</v>
      </c>
      <c r="D80" s="99" t="s">
        <v>528</v>
      </c>
      <c r="E80" s="96">
        <v>46.31</v>
      </c>
      <c r="F80" s="96">
        <v>3.45</v>
      </c>
      <c r="G80" s="96">
        <v>7.1800000000000003E-2</v>
      </c>
      <c r="H80" s="96">
        <v>0.27300000000000002</v>
      </c>
      <c r="I80" s="96">
        <v>14.63</v>
      </c>
      <c r="J80" s="96">
        <v>10.24</v>
      </c>
      <c r="K80" s="96">
        <v>12.81</v>
      </c>
      <c r="L80" s="96">
        <v>8.9600000000000009</v>
      </c>
      <c r="M80" s="96">
        <v>0</v>
      </c>
      <c r="N80" s="96">
        <v>0.17330000000000001</v>
      </c>
      <c r="O80" s="96">
        <v>0</v>
      </c>
      <c r="P80" s="96">
        <v>96.918099999999995</v>
      </c>
      <c r="Q80" s="98">
        <v>23</v>
      </c>
      <c r="R80" s="96">
        <v>6.8453466821191515</v>
      </c>
      <c r="S80" s="96">
        <v>0.98866260930008554</v>
      </c>
      <c r="T80" s="96">
        <v>1.3537988098259349E-2</v>
      </c>
      <c r="U80" s="96">
        <v>3.0351152139743078E-2</v>
      </c>
      <c r="V80" s="96">
        <v>1.808290265977337</v>
      </c>
      <c r="W80" s="96">
        <v>1.7838187163197092</v>
      </c>
      <c r="X80" s="96">
        <v>2.8228946747143211</v>
      </c>
      <c r="Y80" s="96">
        <v>1.4188961017872941</v>
      </c>
      <c r="Z80" s="96">
        <v>0</v>
      </c>
      <c r="AA80" s="96">
        <v>2.1694915824521772E-2</v>
      </c>
      <c r="AB80" s="96">
        <v>0</v>
      </c>
      <c r="AC80" s="96">
        <v>15.733493106280424</v>
      </c>
      <c r="AD80" s="96">
        <v>6.684709810783759</v>
      </c>
      <c r="AE80" s="96">
        <v>1.315290189216241</v>
      </c>
      <c r="AF80" s="96">
        <v>0</v>
      </c>
      <c r="AG80" s="97">
        <v>8</v>
      </c>
      <c r="AH80" s="96">
        <v>0.42666840358808678</v>
      </c>
      <c r="AI80" s="96">
        <v>2.9638914418622504E-2</v>
      </c>
      <c r="AJ80" s="96">
        <v>0</v>
      </c>
      <c r="AK80" s="96">
        <v>1.0541313557107399</v>
      </c>
      <c r="AL80" s="96">
        <v>2.7566509927339848</v>
      </c>
      <c r="AM80" s="96">
        <v>0.71172452318849522</v>
      </c>
      <c r="AN80" s="96">
        <v>2.1185810360069678E-2</v>
      </c>
      <c r="AO80" s="96">
        <v>0</v>
      </c>
      <c r="AP80" s="96">
        <v>4.9999999999999991</v>
      </c>
      <c r="AQ80" s="96">
        <v>0</v>
      </c>
      <c r="AR80" s="96">
        <v>0</v>
      </c>
      <c r="AS80" s="96">
        <v>0</v>
      </c>
      <c r="AT80" s="96">
        <v>0</v>
      </c>
      <c r="AU80" s="96">
        <v>1.3855994637753044</v>
      </c>
      <c r="AV80" s="96">
        <v>0.61440053622469559</v>
      </c>
      <c r="AW80" s="96">
        <v>2</v>
      </c>
      <c r="AX80" s="96">
        <v>0.35106154346903751</v>
      </c>
      <c r="AY80" s="96">
        <v>1.3220297825835203E-2</v>
      </c>
      <c r="AZ80" s="96">
        <v>0.36428184129487273</v>
      </c>
      <c r="BA80" s="96"/>
      <c r="BB80" s="96">
        <v>0.97868237751956833</v>
      </c>
      <c r="BC80" s="96">
        <v>1.315290189216241</v>
      </c>
      <c r="BR80" s="101"/>
      <c r="BS80" s="101"/>
      <c r="BT80" s="90"/>
      <c r="BU80" s="91"/>
      <c r="BV80" s="91"/>
      <c r="BW80" s="101"/>
    </row>
    <row r="81" spans="1:75">
      <c r="A81" s="100" t="s">
        <v>495</v>
      </c>
      <c r="B81" s="99" t="s">
        <v>494</v>
      </c>
      <c r="C81" s="99">
        <v>54</v>
      </c>
      <c r="D81" s="99" t="s">
        <v>527</v>
      </c>
      <c r="E81" s="96">
        <v>47.46</v>
      </c>
      <c r="F81" s="96">
        <v>4.09</v>
      </c>
      <c r="G81" s="96">
        <v>0.39419999999999999</v>
      </c>
      <c r="H81" s="96">
        <v>0.35759999999999997</v>
      </c>
      <c r="I81" s="96">
        <v>12.84</v>
      </c>
      <c r="J81" s="96">
        <v>12.19</v>
      </c>
      <c r="K81" s="96">
        <v>12.23</v>
      </c>
      <c r="L81" s="96">
        <v>7.51</v>
      </c>
      <c r="M81" s="96">
        <v>0</v>
      </c>
      <c r="N81" s="96">
        <v>0.06</v>
      </c>
      <c r="O81" s="96">
        <v>0</v>
      </c>
      <c r="P81" s="96">
        <v>97.131799999999998</v>
      </c>
      <c r="Q81" s="98">
        <v>23</v>
      </c>
      <c r="R81" s="96">
        <v>6.8961340881729827</v>
      </c>
      <c r="S81" s="96">
        <v>1.1521515785452452</v>
      </c>
      <c r="T81" s="96">
        <v>7.306402617650623E-2</v>
      </c>
      <c r="U81" s="96">
        <v>3.908115059225848E-2</v>
      </c>
      <c r="V81" s="96">
        <v>1.5600773754799007</v>
      </c>
      <c r="W81" s="96">
        <v>2.087429236543398</v>
      </c>
      <c r="X81" s="96">
        <v>2.6492887684408672</v>
      </c>
      <c r="Y81" s="96">
        <v>1.1690681249000288</v>
      </c>
      <c r="Z81" s="96">
        <v>0</v>
      </c>
      <c r="AA81" s="96">
        <v>7.3835964727485175E-3</v>
      </c>
      <c r="AB81" s="96">
        <v>0</v>
      </c>
      <c r="AC81" s="96">
        <v>15.633677945323937</v>
      </c>
      <c r="AD81" s="96">
        <v>6.7714384575030326</v>
      </c>
      <c r="AE81" s="96">
        <v>1.2285615424969674</v>
      </c>
      <c r="AF81" s="96">
        <v>0</v>
      </c>
      <c r="AG81" s="97">
        <v>8</v>
      </c>
      <c r="AH81" s="96">
        <v>0.82112287908175619</v>
      </c>
      <c r="AI81" s="96">
        <v>3.8374486734204051E-2</v>
      </c>
      <c r="AJ81" s="96">
        <v>0</v>
      </c>
      <c r="AK81" s="96">
        <v>0.81673018909849759</v>
      </c>
      <c r="AL81" s="96">
        <v>2.6013844310855196</v>
      </c>
      <c r="AM81" s="96">
        <v>0.71513792743398519</v>
      </c>
      <c r="AN81" s="96">
        <v>7.2500865660370421E-3</v>
      </c>
      <c r="AO81" s="96">
        <v>0</v>
      </c>
      <c r="AP81" s="96">
        <v>4.9999999999999991</v>
      </c>
      <c r="AQ81" s="96">
        <v>0</v>
      </c>
      <c r="AR81" s="96">
        <v>0</v>
      </c>
      <c r="AS81" s="96">
        <v>0</v>
      </c>
      <c r="AT81" s="96">
        <v>0</v>
      </c>
      <c r="AU81" s="96">
        <v>1.1479290801444233</v>
      </c>
      <c r="AV81" s="96">
        <v>0.8520709198555767</v>
      </c>
      <c r="AW81" s="96">
        <v>2</v>
      </c>
      <c r="AX81" s="96">
        <v>0.27924749827295448</v>
      </c>
      <c r="AY81" s="96">
        <v>7.1742885272504608E-2</v>
      </c>
      <c r="AZ81" s="96">
        <v>0.35099038354545908</v>
      </c>
      <c r="BA81" s="96"/>
      <c r="BB81" s="96">
        <v>1.2030613034010358</v>
      </c>
      <c r="BC81" s="96">
        <v>1.2285615424969674</v>
      </c>
      <c r="BR81" s="101"/>
      <c r="BS81" s="101"/>
      <c r="BT81" s="90"/>
      <c r="BU81" s="91"/>
      <c r="BV81" s="91"/>
      <c r="BW81" s="101"/>
    </row>
    <row r="82" spans="1:75">
      <c r="A82" s="100" t="s">
        <v>495</v>
      </c>
      <c r="B82" s="99" t="s">
        <v>494</v>
      </c>
      <c r="C82" s="99">
        <v>55</v>
      </c>
      <c r="D82" s="99" t="s">
        <v>526</v>
      </c>
      <c r="E82" s="96">
        <v>48.19</v>
      </c>
      <c r="F82" s="96">
        <v>4.33</v>
      </c>
      <c r="G82" s="96">
        <v>0.36730000000000002</v>
      </c>
      <c r="H82" s="96">
        <v>0.37430000000000002</v>
      </c>
      <c r="I82" s="96">
        <v>12.19</v>
      </c>
      <c r="J82" s="96">
        <v>12.07</v>
      </c>
      <c r="K82" s="96">
        <v>12.28</v>
      </c>
      <c r="L82" s="96">
        <v>7.48</v>
      </c>
      <c r="M82" s="96">
        <v>0</v>
      </c>
      <c r="N82" s="96">
        <v>6.7599999999999993E-2</v>
      </c>
      <c r="O82" s="96">
        <v>0</v>
      </c>
      <c r="P82" s="96">
        <v>97.34920000000001</v>
      </c>
      <c r="Q82" s="98">
        <v>23</v>
      </c>
      <c r="R82" s="96">
        <v>6.9585180176615467</v>
      </c>
      <c r="S82" s="96">
        <v>1.2121491852292672</v>
      </c>
      <c r="T82" s="96">
        <v>6.7653422984945089E-2</v>
      </c>
      <c r="U82" s="96">
        <v>4.0651027252687467E-2</v>
      </c>
      <c r="V82" s="96">
        <v>1.4718606238638949</v>
      </c>
      <c r="W82" s="96">
        <v>2.0539846456590669</v>
      </c>
      <c r="X82" s="96">
        <v>2.6435228850201509</v>
      </c>
      <c r="Y82" s="96">
        <v>1.1571331795550539</v>
      </c>
      <c r="Z82" s="96">
        <v>0</v>
      </c>
      <c r="AA82" s="96">
        <v>8.2669491367236697E-3</v>
      </c>
      <c r="AB82" s="96">
        <v>0</v>
      </c>
      <c r="AC82" s="96">
        <v>15.613739936363336</v>
      </c>
      <c r="AD82" s="96">
        <v>6.8651497896970737</v>
      </c>
      <c r="AE82" s="96">
        <v>1.1348502103029263</v>
      </c>
      <c r="AF82" s="96">
        <v>0</v>
      </c>
      <c r="AG82" s="97">
        <v>8</v>
      </c>
      <c r="AH82" s="96">
        <v>0.89157441379053282</v>
      </c>
      <c r="AI82" s="96">
        <v>4.0105578585329642E-2</v>
      </c>
      <c r="AJ82" s="96">
        <v>0</v>
      </c>
      <c r="AK82" s="96">
        <v>0.60893852845841223</v>
      </c>
      <c r="AL82" s="96">
        <v>2.6080525382119077</v>
      </c>
      <c r="AM82" s="96">
        <v>0.84317291635441827</v>
      </c>
      <c r="AN82" s="96">
        <v>8.1560245993994585E-3</v>
      </c>
      <c r="AO82" s="96">
        <v>0</v>
      </c>
      <c r="AP82" s="96">
        <v>5</v>
      </c>
      <c r="AQ82" s="96">
        <v>0</v>
      </c>
      <c r="AR82" s="96">
        <v>0</v>
      </c>
      <c r="AS82" s="96">
        <v>4.2847669856627135E-16</v>
      </c>
      <c r="AT82" s="96">
        <v>0</v>
      </c>
      <c r="AU82" s="96">
        <v>1.1416069605785801</v>
      </c>
      <c r="AV82" s="96">
        <v>0.85839303942141942</v>
      </c>
      <c r="AW82" s="96">
        <v>2</v>
      </c>
      <c r="AX82" s="96">
        <v>0.33749173129225962</v>
      </c>
      <c r="AY82" s="96">
        <v>6.6745660699383313E-2</v>
      </c>
      <c r="AZ82" s="96">
        <v>0.40423739199164294</v>
      </c>
      <c r="BA82" s="96"/>
      <c r="BB82" s="96">
        <v>1.2626304314130623</v>
      </c>
      <c r="BC82" s="96">
        <v>1.1348502103029263</v>
      </c>
      <c r="BR82" s="101"/>
      <c r="BS82" s="101"/>
      <c r="BT82" s="90"/>
      <c r="BU82" s="91"/>
      <c r="BV82" s="91"/>
      <c r="BW82" s="101"/>
    </row>
    <row r="83" spans="1:75">
      <c r="A83" s="100" t="s">
        <v>495</v>
      </c>
      <c r="B83" s="99" t="s">
        <v>494</v>
      </c>
      <c r="C83" s="99">
        <v>56</v>
      </c>
      <c r="D83" s="99" t="s">
        <v>525</v>
      </c>
      <c r="E83" s="96">
        <v>46.96</v>
      </c>
      <c r="F83" s="96">
        <v>4.01</v>
      </c>
      <c r="G83" s="96">
        <v>0.31009999999999999</v>
      </c>
      <c r="H83" s="96">
        <v>0.39800000000000002</v>
      </c>
      <c r="I83" s="96">
        <v>13.26</v>
      </c>
      <c r="J83" s="96">
        <v>12.2</v>
      </c>
      <c r="K83" s="96">
        <v>11.97</v>
      </c>
      <c r="L83" s="96">
        <v>7.69</v>
      </c>
      <c r="M83" s="96">
        <v>0</v>
      </c>
      <c r="N83" s="96">
        <v>0</v>
      </c>
      <c r="O83" s="96">
        <v>0</v>
      </c>
      <c r="P83" s="96">
        <v>96.798100000000005</v>
      </c>
      <c r="Q83" s="98">
        <v>23</v>
      </c>
      <c r="R83" s="96">
        <v>6.8645563822851896</v>
      </c>
      <c r="S83" s="96">
        <v>1.1364153953501335</v>
      </c>
      <c r="T83" s="96">
        <v>5.7822274530761129E-2</v>
      </c>
      <c r="U83" s="96">
        <v>4.3758187825867399E-2</v>
      </c>
      <c r="V83" s="96">
        <v>1.6208061048881015</v>
      </c>
      <c r="W83" s="96">
        <v>2.1017173613787601</v>
      </c>
      <c r="X83" s="96">
        <v>2.6085755328165359</v>
      </c>
      <c r="Y83" s="96">
        <v>1.2042943450646559</v>
      </c>
      <c r="Z83" s="96">
        <v>0</v>
      </c>
      <c r="AA83" s="96">
        <v>0</v>
      </c>
      <c r="AB83" s="96">
        <v>0</v>
      </c>
      <c r="AC83" s="96">
        <v>15.637945584140006</v>
      </c>
      <c r="AD83" s="96">
        <v>6.7404218852525188</v>
      </c>
      <c r="AE83" s="96">
        <v>1.2595781147474812</v>
      </c>
      <c r="AF83" s="96">
        <v>0</v>
      </c>
      <c r="AG83" s="97">
        <v>8</v>
      </c>
      <c r="AH83" s="96">
        <v>0.80413305758855236</v>
      </c>
      <c r="AI83" s="96">
        <v>4.2966891151424914E-2</v>
      </c>
      <c r="AJ83" s="96">
        <v>0</v>
      </c>
      <c r="AK83" s="96">
        <v>0.81679382851615345</v>
      </c>
      <c r="AL83" s="96">
        <v>2.5614036263298248</v>
      </c>
      <c r="AM83" s="96">
        <v>0.77470259641404393</v>
      </c>
      <c r="AN83" s="96">
        <v>0</v>
      </c>
      <c r="AO83" s="96">
        <v>0</v>
      </c>
      <c r="AP83" s="96">
        <v>4.9999999999999991</v>
      </c>
      <c r="AQ83" s="96">
        <v>0</v>
      </c>
      <c r="AR83" s="96">
        <v>0</v>
      </c>
      <c r="AS83" s="96">
        <v>0</v>
      </c>
      <c r="AT83" s="96">
        <v>0</v>
      </c>
      <c r="AU83" s="96">
        <v>1.1825166125385338</v>
      </c>
      <c r="AV83" s="96">
        <v>0.8174833874614662</v>
      </c>
      <c r="AW83" s="96">
        <v>2</v>
      </c>
      <c r="AX83" s="96">
        <v>0.29838175734574546</v>
      </c>
      <c r="AY83" s="96">
        <v>5.6776651395567125E-2</v>
      </c>
      <c r="AZ83" s="96">
        <v>0.3551584087413126</v>
      </c>
      <c r="BA83" s="96"/>
      <c r="BB83" s="96">
        <v>1.1726417962027789</v>
      </c>
      <c r="BC83" s="96">
        <v>1.2595781147474812</v>
      </c>
      <c r="BR83" s="101"/>
      <c r="BS83" s="101"/>
      <c r="BT83" s="90"/>
      <c r="BU83" s="91"/>
      <c r="BV83" s="91"/>
      <c r="BW83" s="101"/>
    </row>
    <row r="84" spans="1:75">
      <c r="A84" s="100" t="s">
        <v>495</v>
      </c>
      <c r="B84" s="99" t="s">
        <v>494</v>
      </c>
      <c r="C84" s="99">
        <v>13</v>
      </c>
      <c r="D84" s="99" t="s">
        <v>524</v>
      </c>
      <c r="E84" s="96">
        <v>46.36</v>
      </c>
      <c r="F84" s="96">
        <v>4.0199999999999996</v>
      </c>
      <c r="G84" s="96">
        <v>0.22700000000000001</v>
      </c>
      <c r="H84" s="96">
        <v>0</v>
      </c>
      <c r="I84" s="96">
        <v>13.96</v>
      </c>
      <c r="J84" s="96">
        <v>12.19</v>
      </c>
      <c r="K84" s="96">
        <v>12.03</v>
      </c>
      <c r="L84" s="96">
        <v>7.8</v>
      </c>
      <c r="M84" s="96">
        <v>0</v>
      </c>
      <c r="N84" s="96">
        <v>0.1343</v>
      </c>
      <c r="O84" s="96">
        <v>0</v>
      </c>
      <c r="P84" s="96">
        <v>96.721299999999985</v>
      </c>
      <c r="Q84" s="98">
        <v>23</v>
      </c>
      <c r="R84" s="96">
        <v>6.8181594691165195</v>
      </c>
      <c r="S84" s="96">
        <v>1.1461939934116714</v>
      </c>
      <c r="T84" s="96">
        <v>4.2585191195154214E-2</v>
      </c>
      <c r="U84" s="96">
        <v>0</v>
      </c>
      <c r="V84" s="96">
        <v>1.7167707181121352</v>
      </c>
      <c r="W84" s="96">
        <v>2.1127958048251272</v>
      </c>
      <c r="X84" s="96">
        <v>2.6376321792131603</v>
      </c>
      <c r="Y84" s="96">
        <v>1.22896707828305</v>
      </c>
      <c r="Z84" s="96">
        <v>0</v>
      </c>
      <c r="AA84" s="96">
        <v>1.672778661751035E-2</v>
      </c>
      <c r="AB84" s="96">
        <v>0</v>
      </c>
      <c r="AC84" s="96">
        <v>15.719832220774329</v>
      </c>
      <c r="AD84" s="96">
        <v>6.6633213301390608</v>
      </c>
      <c r="AE84" s="96">
        <v>1.3366786698609392</v>
      </c>
      <c r="AF84" s="96">
        <v>0</v>
      </c>
      <c r="AG84" s="97">
        <v>8</v>
      </c>
      <c r="AH84" s="96">
        <v>0.72813624335548877</v>
      </c>
      <c r="AI84" s="96">
        <v>0</v>
      </c>
      <c r="AJ84" s="96">
        <v>0</v>
      </c>
      <c r="AK84" s="96">
        <v>1.0209211998936583</v>
      </c>
      <c r="AL84" s="96">
        <v>2.5777324277059774</v>
      </c>
      <c r="AM84" s="96">
        <v>0.65686222491043067</v>
      </c>
      <c r="AN84" s="96">
        <v>1.6347904134444313E-2</v>
      </c>
      <c r="AO84" s="96">
        <v>0</v>
      </c>
      <c r="AP84" s="96">
        <v>5</v>
      </c>
      <c r="AQ84" s="96">
        <v>0</v>
      </c>
      <c r="AR84" s="96">
        <v>0</v>
      </c>
      <c r="AS84" s="96">
        <v>1.2490009027033011E-16</v>
      </c>
      <c r="AT84" s="96">
        <v>0</v>
      </c>
      <c r="AU84" s="96">
        <v>1.2010576437607492</v>
      </c>
      <c r="AV84" s="96">
        <v>0.79894235623925058</v>
      </c>
      <c r="AW84" s="96">
        <v>2</v>
      </c>
      <c r="AX84" s="96">
        <v>0.32122195193978698</v>
      </c>
      <c r="AY84" s="96">
        <v>4.1618095634757858E-2</v>
      </c>
      <c r="AZ84" s="96">
        <v>0.36284004757454486</v>
      </c>
      <c r="BA84" s="96"/>
      <c r="BB84" s="96">
        <v>1.1617824038137954</v>
      </c>
      <c r="BC84" s="96">
        <v>1.3366786698609392</v>
      </c>
      <c r="BR84" s="101"/>
      <c r="BS84" s="101"/>
      <c r="BT84" s="90"/>
      <c r="BU84" s="91"/>
      <c r="BV84" s="91"/>
      <c r="BW84" s="101"/>
    </row>
    <row r="85" spans="1:75">
      <c r="A85" s="100" t="s">
        <v>495</v>
      </c>
      <c r="B85" s="99" t="s">
        <v>494</v>
      </c>
      <c r="C85" s="99">
        <v>22</v>
      </c>
      <c r="D85" s="99" t="s">
        <v>523</v>
      </c>
      <c r="E85" s="96">
        <v>48.52</v>
      </c>
      <c r="F85" s="96">
        <v>3.57</v>
      </c>
      <c r="G85" s="96">
        <v>0.2175</v>
      </c>
      <c r="H85" s="96">
        <v>0</v>
      </c>
      <c r="I85" s="96">
        <v>10.85</v>
      </c>
      <c r="J85" s="96">
        <v>10.61</v>
      </c>
      <c r="K85" s="96">
        <v>14.17</v>
      </c>
      <c r="L85" s="96">
        <v>8.82</v>
      </c>
      <c r="M85" s="96">
        <v>0</v>
      </c>
      <c r="N85" s="96">
        <v>3.6799999999999999E-2</v>
      </c>
      <c r="O85" s="96">
        <v>0</v>
      </c>
      <c r="P85" s="96">
        <v>96.794300000000021</v>
      </c>
      <c r="Q85" s="98">
        <v>23</v>
      </c>
      <c r="R85" s="96">
        <v>7.0153987552519492</v>
      </c>
      <c r="S85" s="96">
        <v>1.0007097542963672</v>
      </c>
      <c r="T85" s="96">
        <v>4.0114358118953419E-2</v>
      </c>
      <c r="U85" s="96">
        <v>0</v>
      </c>
      <c r="V85" s="96">
        <v>1.3117904319387845</v>
      </c>
      <c r="W85" s="96">
        <v>1.8079109948136265</v>
      </c>
      <c r="X85" s="96">
        <v>3.0544027163054506</v>
      </c>
      <c r="Y85" s="96">
        <v>1.3662245132972495</v>
      </c>
      <c r="Z85" s="96">
        <v>0</v>
      </c>
      <c r="AA85" s="96">
        <v>4.5062795265171218E-3</v>
      </c>
      <c r="AB85" s="96">
        <v>0</v>
      </c>
      <c r="AC85" s="96">
        <v>15.601057803548898</v>
      </c>
      <c r="AD85" s="96">
        <v>6.9122419568629683</v>
      </c>
      <c r="AE85" s="96">
        <v>1.0877580431370317</v>
      </c>
      <c r="AF85" s="96">
        <v>0</v>
      </c>
      <c r="AG85" s="97">
        <v>8</v>
      </c>
      <c r="AH85" s="96">
        <v>0.69356881633324119</v>
      </c>
      <c r="AI85" s="96">
        <v>0</v>
      </c>
      <c r="AJ85" s="96">
        <v>0</v>
      </c>
      <c r="AK85" s="96">
        <v>0.66645356516054244</v>
      </c>
      <c r="AL85" s="96">
        <v>3.0094897446844437</v>
      </c>
      <c r="AM85" s="96">
        <v>0.62604785615503278</v>
      </c>
      <c r="AN85" s="96">
        <v>4.4400176667398483E-3</v>
      </c>
      <c r="AO85" s="96">
        <v>0</v>
      </c>
      <c r="AP85" s="96">
        <v>5</v>
      </c>
      <c r="AQ85" s="96">
        <v>0</v>
      </c>
      <c r="AR85" s="96">
        <v>0</v>
      </c>
      <c r="AS85" s="96">
        <v>1.2056328158038809E-16</v>
      </c>
      <c r="AT85" s="96">
        <v>0</v>
      </c>
      <c r="AU85" s="96">
        <v>1.346135085512866</v>
      </c>
      <c r="AV85" s="96">
        <v>0.6538649144871338</v>
      </c>
      <c r="AW85" s="96">
        <v>2</v>
      </c>
      <c r="AX85" s="96">
        <v>0.33213006478770579</v>
      </c>
      <c r="AY85" s="96">
        <v>3.9524503016293379E-2</v>
      </c>
      <c r="AZ85" s="96">
        <v>0.37165456780399919</v>
      </c>
      <c r="BA85" s="96"/>
      <c r="BB85" s="96">
        <v>1.0255194822911329</v>
      </c>
      <c r="BC85" s="96">
        <v>1.0877580431370317</v>
      </c>
      <c r="BR85" s="101"/>
      <c r="BS85" s="101"/>
      <c r="BT85" s="90"/>
      <c r="BU85" s="91"/>
      <c r="BV85" s="91"/>
      <c r="BW85" s="101"/>
    </row>
    <row r="86" spans="1:75">
      <c r="A86" s="100" t="s">
        <v>495</v>
      </c>
      <c r="B86" s="99" t="s">
        <v>494</v>
      </c>
      <c r="C86" s="99">
        <v>73</v>
      </c>
      <c r="D86" s="99" t="s">
        <v>522</v>
      </c>
      <c r="E86" s="96">
        <v>51.52</v>
      </c>
      <c r="F86" s="96">
        <v>4.22</v>
      </c>
      <c r="G86" s="96">
        <v>0.221</v>
      </c>
      <c r="H86" s="96">
        <v>0.17699999999999999</v>
      </c>
      <c r="I86" s="96">
        <v>9.01</v>
      </c>
      <c r="J86" s="96">
        <v>9.5500000000000007</v>
      </c>
      <c r="K86" s="96">
        <v>14.96</v>
      </c>
      <c r="L86" s="96">
        <v>7.59</v>
      </c>
      <c r="M86" s="96">
        <v>0</v>
      </c>
      <c r="N86" s="96">
        <v>0</v>
      </c>
      <c r="O86" s="96">
        <v>0</v>
      </c>
      <c r="P86" s="96">
        <v>97.24799999999999</v>
      </c>
      <c r="Q86" s="98">
        <v>23</v>
      </c>
      <c r="R86" s="96">
        <v>7.2970939191735917</v>
      </c>
      <c r="S86" s="96">
        <v>1.1587636960892678</v>
      </c>
      <c r="T86" s="96">
        <v>3.9927799147418605E-2</v>
      </c>
      <c r="U86" s="96">
        <v>1.8855550472330933E-2</v>
      </c>
      <c r="V86" s="96">
        <v>1.0670923934661001</v>
      </c>
      <c r="W86" s="96">
        <v>1.5940705782504208</v>
      </c>
      <c r="X86" s="96">
        <v>3.1588612694449454</v>
      </c>
      <c r="Y86" s="96">
        <v>1.1516957828031327</v>
      </c>
      <c r="Z86" s="96">
        <v>0</v>
      </c>
      <c r="AA86" s="96">
        <v>0</v>
      </c>
      <c r="AB86" s="96">
        <v>0</v>
      </c>
      <c r="AC86" s="96">
        <v>15.486360988847208</v>
      </c>
      <c r="AD86" s="96">
        <v>7.2215598963334182</v>
      </c>
      <c r="AE86" s="96">
        <v>0.77844010366658178</v>
      </c>
      <c r="AF86" s="96">
        <v>0</v>
      </c>
      <c r="AG86" s="97">
        <v>8</v>
      </c>
      <c r="AH86" s="96">
        <v>0.79912985600881425</v>
      </c>
      <c r="AI86" s="96">
        <v>1.8660372008710117E-2</v>
      </c>
      <c r="AJ86" s="96">
        <v>0</v>
      </c>
      <c r="AK86" s="96">
        <v>0.47122854756422999</v>
      </c>
      <c r="AL86" s="96">
        <v>3.1261631156431622</v>
      </c>
      <c r="AM86" s="96">
        <v>0.58481810877508345</v>
      </c>
      <c r="AN86" s="96">
        <v>0</v>
      </c>
      <c r="AO86" s="96">
        <v>0</v>
      </c>
      <c r="AP86" s="96">
        <v>5</v>
      </c>
      <c r="AQ86" s="96">
        <v>0</v>
      </c>
      <c r="AR86" s="96">
        <v>2.886579864025407E-15</v>
      </c>
      <c r="AS86" s="96">
        <v>0</v>
      </c>
      <c r="AT86" s="96">
        <v>0</v>
      </c>
      <c r="AU86" s="96">
        <v>1.1397742950812046</v>
      </c>
      <c r="AV86" s="96">
        <v>0.86022570491879247</v>
      </c>
      <c r="AW86" s="96">
        <v>2</v>
      </c>
      <c r="AX86" s="96">
        <v>0.28654334173108809</v>
      </c>
      <c r="AY86" s="96">
        <v>3.9514496629160685E-2</v>
      </c>
      <c r="AZ86" s="96">
        <v>0.32605783836024876</v>
      </c>
      <c r="BA86" s="96"/>
      <c r="BB86" s="96">
        <v>1.1862835432790413</v>
      </c>
      <c r="BC86" s="96">
        <v>0.77844010366658178</v>
      </c>
      <c r="BR86" s="101"/>
      <c r="BS86" s="101"/>
      <c r="BT86" s="90"/>
      <c r="BU86" s="91"/>
      <c r="BV86" s="91"/>
      <c r="BW86" s="101"/>
    </row>
    <row r="87" spans="1:75">
      <c r="A87" s="100" t="s">
        <v>495</v>
      </c>
      <c r="B87" s="99" t="s">
        <v>494</v>
      </c>
      <c r="C87" s="99">
        <v>75</v>
      </c>
      <c r="D87" s="99" t="s">
        <v>521</v>
      </c>
      <c r="E87" s="96">
        <v>49.96</v>
      </c>
      <c r="F87" s="96">
        <v>3.56</v>
      </c>
      <c r="G87" s="96">
        <v>0.17499999999999999</v>
      </c>
      <c r="H87" s="96">
        <v>0.16800000000000001</v>
      </c>
      <c r="I87" s="96">
        <v>9.89</v>
      </c>
      <c r="J87" s="96">
        <v>9.2100000000000009</v>
      </c>
      <c r="K87" s="96">
        <v>15.34</v>
      </c>
      <c r="L87" s="96">
        <v>9.3000000000000007</v>
      </c>
      <c r="M87" s="96">
        <v>0</v>
      </c>
      <c r="N87" s="96">
        <v>0</v>
      </c>
      <c r="O87" s="96">
        <v>0</v>
      </c>
      <c r="P87" s="96">
        <v>97.602999999999994</v>
      </c>
      <c r="Q87" s="98">
        <v>23</v>
      </c>
      <c r="R87" s="96">
        <v>7.1318901973237274</v>
      </c>
      <c r="S87" s="96">
        <v>0.98523666204764138</v>
      </c>
      <c r="T87" s="96">
        <v>3.186612709898775E-2</v>
      </c>
      <c r="U87" s="96">
        <v>1.8037791723933782E-2</v>
      </c>
      <c r="V87" s="96">
        <v>1.1805425954169106</v>
      </c>
      <c r="W87" s="96">
        <v>1.549429932230791</v>
      </c>
      <c r="X87" s="96">
        <v>3.264618639460906</v>
      </c>
      <c r="Y87" s="96">
        <v>1.4222864941073576</v>
      </c>
      <c r="Z87" s="96">
        <v>0</v>
      </c>
      <c r="AA87" s="96">
        <v>0</v>
      </c>
      <c r="AB87" s="96">
        <v>0</v>
      </c>
      <c r="AC87" s="96">
        <v>15.583908439410257</v>
      </c>
      <c r="AD87" s="96">
        <v>7.0534776863089244</v>
      </c>
      <c r="AE87" s="96">
        <v>0.94652231369107565</v>
      </c>
      <c r="AF87" s="96">
        <v>0</v>
      </c>
      <c r="AG87" s="97">
        <v>8</v>
      </c>
      <c r="AH87" s="96">
        <v>0.5858722060100463</v>
      </c>
      <c r="AI87" s="96">
        <v>1.7839472834676844E-2</v>
      </c>
      <c r="AJ87" s="96">
        <v>0</v>
      </c>
      <c r="AK87" s="96">
        <v>0.50019252094752875</v>
      </c>
      <c r="AL87" s="96">
        <v>3.2287253576038859</v>
      </c>
      <c r="AM87" s="96">
        <v>0.66737044260386202</v>
      </c>
      <c r="AN87" s="96">
        <v>0</v>
      </c>
      <c r="AO87" s="96">
        <v>0</v>
      </c>
      <c r="AP87" s="96">
        <v>5</v>
      </c>
      <c r="AQ87" s="96">
        <v>0</v>
      </c>
      <c r="AR87" s="96">
        <v>0</v>
      </c>
      <c r="AS87" s="96">
        <v>0</v>
      </c>
      <c r="AT87" s="96">
        <v>0</v>
      </c>
      <c r="AU87" s="96">
        <v>1.4066489769415369</v>
      </c>
      <c r="AV87" s="96">
        <v>0.5933510230584631</v>
      </c>
      <c r="AW87" s="96">
        <v>2</v>
      </c>
      <c r="AX87" s="96">
        <v>0.38105332406599157</v>
      </c>
      <c r="AY87" s="96">
        <v>3.151577074562071E-2</v>
      </c>
      <c r="AZ87" s="96">
        <v>0.4125690948116123</v>
      </c>
      <c r="BA87" s="96"/>
      <c r="BB87" s="96">
        <v>1.0059201178700754</v>
      </c>
      <c r="BC87" s="96">
        <v>0.94652231369107565</v>
      </c>
      <c r="BR87" s="101"/>
      <c r="BS87" s="101"/>
      <c r="BT87" s="90"/>
      <c r="BU87" s="91"/>
      <c r="BV87" s="91"/>
      <c r="BW87" s="101"/>
    </row>
    <row r="88" spans="1:75">
      <c r="A88" s="100" t="s">
        <v>495</v>
      </c>
      <c r="B88" s="99" t="s">
        <v>494</v>
      </c>
      <c r="C88" s="99">
        <v>67</v>
      </c>
      <c r="D88" s="99" t="s">
        <v>520</v>
      </c>
      <c r="E88" s="96">
        <v>49.84</v>
      </c>
      <c r="F88" s="96">
        <v>3.12</v>
      </c>
      <c r="G88" s="96">
        <v>0.1177</v>
      </c>
      <c r="H88" s="96">
        <v>0.1023</v>
      </c>
      <c r="I88" s="96">
        <v>8.9700000000000006</v>
      </c>
      <c r="J88" s="96">
        <v>8.76</v>
      </c>
      <c r="K88" s="96">
        <v>15.93</v>
      </c>
      <c r="L88" s="96">
        <v>9.59</v>
      </c>
      <c r="M88" s="96">
        <v>0</v>
      </c>
      <c r="N88" s="96">
        <v>0</v>
      </c>
      <c r="O88" s="96">
        <v>0</v>
      </c>
      <c r="P88" s="96">
        <v>96.43</v>
      </c>
      <c r="Q88" s="98">
        <v>23</v>
      </c>
      <c r="R88" s="96">
        <v>7.1670900981994015</v>
      </c>
      <c r="S88" s="96">
        <v>0.86981676121344897</v>
      </c>
      <c r="T88" s="96">
        <v>2.1589884059499447E-2</v>
      </c>
      <c r="U88" s="96">
        <v>1.1064513726878335E-2</v>
      </c>
      <c r="V88" s="96">
        <v>1.0786000224253829</v>
      </c>
      <c r="W88" s="96">
        <v>1.4845643573575984</v>
      </c>
      <c r="X88" s="96">
        <v>3.4151161909077454</v>
      </c>
      <c r="Y88" s="96">
        <v>1.4774247041414388</v>
      </c>
      <c r="Z88" s="96">
        <v>0</v>
      </c>
      <c r="AA88" s="96">
        <v>0</v>
      </c>
      <c r="AB88" s="96">
        <v>0</v>
      </c>
      <c r="AC88" s="96">
        <v>15.525266532031395</v>
      </c>
      <c r="AD88" s="96">
        <v>7.081870581454794</v>
      </c>
      <c r="AE88" s="96">
        <v>0.91812941854520602</v>
      </c>
      <c r="AF88" s="96">
        <v>0</v>
      </c>
      <c r="AG88" s="97">
        <v>8</v>
      </c>
      <c r="AH88" s="96">
        <v>0.54878288541598441</v>
      </c>
      <c r="AI88" s="96">
        <v>1.0932952312148034E-2</v>
      </c>
      <c r="AJ88" s="96">
        <v>0</v>
      </c>
      <c r="AK88" s="96">
        <v>0.54045452404580874</v>
      </c>
      <c r="AL88" s="96">
        <v>3.3745091178239344</v>
      </c>
      <c r="AM88" s="96">
        <v>0.52532052040212318</v>
      </c>
      <c r="AN88" s="96">
        <v>0</v>
      </c>
      <c r="AO88" s="96">
        <v>0</v>
      </c>
      <c r="AP88" s="96">
        <v>4.9999999999999982</v>
      </c>
      <c r="AQ88" s="96">
        <v>0</v>
      </c>
      <c r="AR88" s="96">
        <v>0</v>
      </c>
      <c r="AS88" s="96">
        <v>0</v>
      </c>
      <c r="AT88" s="96">
        <v>0</v>
      </c>
      <c r="AU88" s="96">
        <v>1.4598575440264698</v>
      </c>
      <c r="AV88" s="96">
        <v>0.54014245597353017</v>
      </c>
      <c r="AW88" s="96">
        <v>2</v>
      </c>
      <c r="AX88" s="96">
        <v>0.31933184225545141</v>
      </c>
      <c r="AY88" s="96">
        <v>2.1333171856790446E-2</v>
      </c>
      <c r="AZ88" s="96">
        <v>0.34066501411224187</v>
      </c>
      <c r="BA88" s="96"/>
      <c r="BB88" s="96">
        <v>0.88080747008577198</v>
      </c>
      <c r="BC88" s="96">
        <v>0.91812941854520602</v>
      </c>
      <c r="BR88" s="101"/>
      <c r="BS88" s="101"/>
      <c r="BT88" s="90"/>
      <c r="BU88" s="91"/>
      <c r="BV88" s="91"/>
      <c r="BW88" s="101"/>
    </row>
    <row r="89" spans="1:75">
      <c r="A89" s="100" t="s">
        <v>495</v>
      </c>
      <c r="B89" s="99" t="s">
        <v>494</v>
      </c>
      <c r="C89" s="99">
        <v>68</v>
      </c>
      <c r="D89" s="99" t="s">
        <v>519</v>
      </c>
      <c r="E89" s="96">
        <v>50.61</v>
      </c>
      <c r="F89" s="96">
        <v>3.36</v>
      </c>
      <c r="G89" s="96">
        <v>0.1429</v>
      </c>
      <c r="H89" s="96">
        <v>0.1484</v>
      </c>
      <c r="I89" s="96">
        <v>9.23</v>
      </c>
      <c r="J89" s="96">
        <v>8.17</v>
      </c>
      <c r="K89" s="96">
        <v>16.09</v>
      </c>
      <c r="L89" s="96">
        <v>9.34</v>
      </c>
      <c r="M89" s="96">
        <v>0</v>
      </c>
      <c r="N89" s="96">
        <v>0</v>
      </c>
      <c r="O89" s="96">
        <v>0</v>
      </c>
      <c r="P89" s="96">
        <v>97.091300000000004</v>
      </c>
      <c r="Q89" s="98">
        <v>23</v>
      </c>
      <c r="R89" s="96">
        <v>7.2324539376950474</v>
      </c>
      <c r="S89" s="96">
        <v>0.93088699757618176</v>
      </c>
      <c r="T89" s="96">
        <v>2.6048971748579459E-2</v>
      </c>
      <c r="U89" s="96">
        <v>1.5950529616392834E-2</v>
      </c>
      <c r="V89" s="96">
        <v>1.1029458517521484</v>
      </c>
      <c r="W89" s="96">
        <v>1.3759463118614299</v>
      </c>
      <c r="X89" s="96">
        <v>3.4279167095231728</v>
      </c>
      <c r="Y89" s="96">
        <v>1.429941051647275</v>
      </c>
      <c r="Z89" s="96">
        <v>0</v>
      </c>
      <c r="AA89" s="96">
        <v>0</v>
      </c>
      <c r="AB89" s="96">
        <v>0</v>
      </c>
      <c r="AC89" s="96">
        <v>15.542090361420227</v>
      </c>
      <c r="AD89" s="96">
        <v>7.1471209745377156</v>
      </c>
      <c r="AE89" s="96">
        <v>0.85287902546228445</v>
      </c>
      <c r="AF89" s="96">
        <v>0</v>
      </c>
      <c r="AG89" s="97">
        <v>8</v>
      </c>
      <c r="AH89" s="96">
        <v>0.50683302110716943</v>
      </c>
      <c r="AI89" s="96">
        <v>1.5762335406264292E-2</v>
      </c>
      <c r="AJ89" s="96">
        <v>0</v>
      </c>
      <c r="AK89" s="96">
        <v>0.5363329002830487</v>
      </c>
      <c r="AL89" s="96">
        <v>3.3874720288103681</v>
      </c>
      <c r="AM89" s="96">
        <v>0.55359971439314926</v>
      </c>
      <c r="AN89" s="96">
        <v>0</v>
      </c>
      <c r="AO89" s="96">
        <v>0</v>
      </c>
      <c r="AP89" s="96">
        <v>5</v>
      </c>
      <c r="AQ89" s="96">
        <v>0</v>
      </c>
      <c r="AR89" s="96">
        <v>2.6645352591003757E-15</v>
      </c>
      <c r="AS89" s="96">
        <v>0</v>
      </c>
      <c r="AT89" s="96">
        <v>0</v>
      </c>
      <c r="AU89" s="96">
        <v>1.4130697230320441</v>
      </c>
      <c r="AV89" s="96">
        <v>0.58693027696795319</v>
      </c>
      <c r="AW89" s="96">
        <v>2</v>
      </c>
      <c r="AX89" s="96">
        <v>0.33297354027246506</v>
      </c>
      <c r="AY89" s="96">
        <v>2.5741629874623976E-2</v>
      </c>
      <c r="AZ89" s="96">
        <v>0.35871517014708904</v>
      </c>
      <c r="BA89" s="96"/>
      <c r="BB89" s="96">
        <v>0.94564544711504217</v>
      </c>
      <c r="BC89" s="96">
        <v>0.85287902546228445</v>
      </c>
      <c r="BR89" s="101"/>
      <c r="BS89" s="101"/>
      <c r="BT89" s="90"/>
      <c r="BU89" s="91"/>
      <c r="BV89" s="91"/>
      <c r="BW89" s="101"/>
    </row>
    <row r="90" spans="1:75">
      <c r="A90" s="100" t="s">
        <v>495</v>
      </c>
      <c r="B90" s="99" t="s">
        <v>494</v>
      </c>
      <c r="C90" s="99">
        <v>69</v>
      </c>
      <c r="D90" s="99" t="s">
        <v>518</v>
      </c>
      <c r="E90" s="96">
        <v>51.18</v>
      </c>
      <c r="F90" s="96">
        <v>3.53</v>
      </c>
      <c r="G90" s="96">
        <v>0.16039999999999999</v>
      </c>
      <c r="H90" s="96">
        <v>0.1089</v>
      </c>
      <c r="I90" s="96">
        <v>9.07</v>
      </c>
      <c r="J90" s="96">
        <v>8.23</v>
      </c>
      <c r="K90" s="96">
        <v>15.94</v>
      </c>
      <c r="L90" s="96">
        <v>9.2899999999999991</v>
      </c>
      <c r="M90" s="96">
        <v>0</v>
      </c>
      <c r="N90" s="96">
        <v>0</v>
      </c>
      <c r="O90" s="96">
        <v>0</v>
      </c>
      <c r="P90" s="96">
        <v>97.509299999999996</v>
      </c>
      <c r="Q90" s="98">
        <v>23</v>
      </c>
      <c r="R90" s="96">
        <v>7.2709195486691511</v>
      </c>
      <c r="S90" s="96">
        <v>0.97223692404189832</v>
      </c>
      <c r="T90" s="96">
        <v>2.9067149113631844E-2</v>
      </c>
      <c r="U90" s="96">
        <v>1.1636136449230372E-2</v>
      </c>
      <c r="V90" s="96">
        <v>1.0774558818590432</v>
      </c>
      <c r="W90" s="96">
        <v>1.3779040790976236</v>
      </c>
      <c r="X90" s="96">
        <v>3.3759985595313573</v>
      </c>
      <c r="Y90" s="96">
        <v>1.4139260331486323</v>
      </c>
      <c r="Z90" s="96">
        <v>0</v>
      </c>
      <c r="AA90" s="96">
        <v>0</v>
      </c>
      <c r="AB90" s="96">
        <v>0</v>
      </c>
      <c r="AC90" s="96">
        <v>15.529144311910567</v>
      </c>
      <c r="AD90" s="96">
        <v>7.207760600743395</v>
      </c>
      <c r="AE90" s="96">
        <v>0.79223939925660503</v>
      </c>
      <c r="AF90" s="96">
        <v>0</v>
      </c>
      <c r="AG90" s="97">
        <v>8</v>
      </c>
      <c r="AH90" s="96">
        <v>0.57369549610904569</v>
      </c>
      <c r="AI90" s="96">
        <v>1.153505898149956E-2</v>
      </c>
      <c r="AJ90" s="96">
        <v>0</v>
      </c>
      <c r="AK90" s="96">
        <v>0.39610871142103604</v>
      </c>
      <c r="AL90" s="96">
        <v>3.3466728991672707</v>
      </c>
      <c r="AM90" s="96">
        <v>0.67198783432114784</v>
      </c>
      <c r="AN90" s="96">
        <v>0</v>
      </c>
      <c r="AO90" s="96">
        <v>0</v>
      </c>
      <c r="AP90" s="96">
        <v>5</v>
      </c>
      <c r="AQ90" s="96">
        <v>0</v>
      </c>
      <c r="AR90" s="96">
        <v>3.3306690738754696E-16</v>
      </c>
      <c r="AS90" s="96">
        <v>0</v>
      </c>
      <c r="AT90" s="96">
        <v>0</v>
      </c>
      <c r="AU90" s="96">
        <v>1.40164394419128</v>
      </c>
      <c r="AV90" s="96">
        <v>0.59835605580871976</v>
      </c>
      <c r="AW90" s="96">
        <v>2</v>
      </c>
      <c r="AX90" s="96">
        <v>0.36543551811672748</v>
      </c>
      <c r="AY90" s="96">
        <v>2.8814656902030618E-2</v>
      </c>
      <c r="AZ90" s="96">
        <v>0.39425017501875809</v>
      </c>
      <c r="BA90" s="96"/>
      <c r="BB90" s="96">
        <v>0.9926062308274779</v>
      </c>
      <c r="BC90" s="96">
        <v>0.79223939925660503</v>
      </c>
      <c r="BR90" s="101"/>
      <c r="BS90" s="101"/>
      <c r="BT90" s="90"/>
      <c r="BU90" s="91"/>
      <c r="BV90" s="91"/>
      <c r="BW90" s="101"/>
    </row>
    <row r="91" spans="1:75">
      <c r="A91" s="100" t="s">
        <v>495</v>
      </c>
      <c r="B91" s="99" t="s">
        <v>494</v>
      </c>
      <c r="C91" s="99">
        <v>70</v>
      </c>
      <c r="D91" s="99" t="s">
        <v>517</v>
      </c>
      <c r="E91" s="96">
        <v>50.51</v>
      </c>
      <c r="F91" s="96">
        <v>3.42</v>
      </c>
      <c r="G91" s="96">
        <v>0.15229999999999999</v>
      </c>
      <c r="H91" s="96">
        <v>0.10979999999999999</v>
      </c>
      <c r="I91" s="96">
        <v>9.19</v>
      </c>
      <c r="J91" s="96">
        <v>8.6999999999999993</v>
      </c>
      <c r="K91" s="96">
        <v>15.91</v>
      </c>
      <c r="L91" s="96">
        <v>9.06</v>
      </c>
      <c r="M91" s="96">
        <v>4.3200000000000002E-2</v>
      </c>
      <c r="N91" s="96">
        <v>0</v>
      </c>
      <c r="O91" s="96">
        <v>5.8299999999999998E-2</v>
      </c>
      <c r="P91" s="96">
        <v>97.153599999999997</v>
      </c>
      <c r="Q91" s="98">
        <v>23</v>
      </c>
      <c r="R91" s="96">
        <v>7.2074443983446255</v>
      </c>
      <c r="S91" s="96">
        <v>0.94610292686600839</v>
      </c>
      <c r="T91" s="96">
        <v>2.7721252739939084E-2</v>
      </c>
      <c r="U91" s="96">
        <v>1.1784146693186051E-2</v>
      </c>
      <c r="V91" s="96">
        <v>1.0965352442990721</v>
      </c>
      <c r="W91" s="96">
        <v>1.463030155278902</v>
      </c>
      <c r="X91" s="96">
        <v>3.3845348452680883</v>
      </c>
      <c r="Y91" s="96">
        <v>1.3850136350452416</v>
      </c>
      <c r="Z91" s="96">
        <v>4.8734058881011013E-3</v>
      </c>
      <c r="AA91" s="96">
        <v>0</v>
      </c>
      <c r="AB91" s="96">
        <v>6.691753758492504E-3</v>
      </c>
      <c r="AC91" s="96">
        <v>15.533731764181658</v>
      </c>
      <c r="AD91" s="96">
        <v>7.1117670880242132</v>
      </c>
      <c r="AE91" s="96">
        <v>0.8882329119757868</v>
      </c>
      <c r="AF91" s="96">
        <v>0</v>
      </c>
      <c r="AG91" s="97">
        <v>8</v>
      </c>
      <c r="AH91" s="96">
        <v>0.55537582533048546</v>
      </c>
      <c r="AI91" s="96">
        <v>1.1627714621329322E-2</v>
      </c>
      <c r="AJ91" s="96">
        <v>4.8087124486927771E-3</v>
      </c>
      <c r="AK91" s="96">
        <v>0.60253421458791501</v>
      </c>
      <c r="AL91" s="96">
        <v>3.3396058561862807</v>
      </c>
      <c r="AM91" s="96">
        <v>0.47944475469221043</v>
      </c>
      <c r="AN91" s="96">
        <v>0</v>
      </c>
      <c r="AO91" s="96">
        <v>6.6029221330850124E-3</v>
      </c>
      <c r="AP91" s="96">
        <v>4.9999999999999982</v>
      </c>
      <c r="AQ91" s="96">
        <v>0</v>
      </c>
      <c r="AR91" s="96">
        <v>0</v>
      </c>
      <c r="AS91" s="96">
        <v>0</v>
      </c>
      <c r="AT91" s="96">
        <v>0</v>
      </c>
      <c r="AU91" s="96">
        <v>1.3666278699897858</v>
      </c>
      <c r="AV91" s="96">
        <v>0.6333721300102142</v>
      </c>
      <c r="AW91" s="96">
        <v>2</v>
      </c>
      <c r="AX91" s="96">
        <v>0.30017147924945931</v>
      </c>
      <c r="AY91" s="96">
        <v>2.7353258933219063E-2</v>
      </c>
      <c r="AZ91" s="96">
        <v>0.32752473818267835</v>
      </c>
      <c r="BA91" s="96"/>
      <c r="BB91" s="96">
        <v>0.96089686819289255</v>
      </c>
      <c r="BC91" s="96">
        <v>0.8882329119757868</v>
      </c>
      <c r="BR91" s="101"/>
      <c r="BS91" s="101"/>
      <c r="BT91" s="90"/>
      <c r="BU91" s="91"/>
      <c r="BV91" s="91"/>
      <c r="BW91" s="101"/>
    </row>
    <row r="92" spans="1:75">
      <c r="A92" s="100" t="s">
        <v>495</v>
      </c>
      <c r="B92" s="99" t="s">
        <v>494</v>
      </c>
      <c r="C92" s="99">
        <v>71</v>
      </c>
      <c r="D92" s="99" t="s">
        <v>516</v>
      </c>
      <c r="E92" s="96">
        <v>50.75</v>
      </c>
      <c r="F92" s="96">
        <v>3.38</v>
      </c>
      <c r="G92" s="96">
        <v>0.13150000000000001</v>
      </c>
      <c r="H92" s="96">
        <v>0.15160000000000001</v>
      </c>
      <c r="I92" s="96">
        <v>9.35</v>
      </c>
      <c r="J92" s="96">
        <v>8.4600000000000009</v>
      </c>
      <c r="K92" s="96">
        <v>16.079999999999998</v>
      </c>
      <c r="L92" s="96">
        <v>9.06</v>
      </c>
      <c r="M92" s="96">
        <v>0</v>
      </c>
      <c r="N92" s="96">
        <v>0</v>
      </c>
      <c r="O92" s="96">
        <v>0</v>
      </c>
      <c r="P92" s="96">
        <v>97.363100000000017</v>
      </c>
      <c r="Q92" s="98">
        <v>23</v>
      </c>
      <c r="R92" s="96">
        <v>7.2257459996726441</v>
      </c>
      <c r="S92" s="96">
        <v>0.93297862202612558</v>
      </c>
      <c r="T92" s="96">
        <v>2.3882589516209602E-2</v>
      </c>
      <c r="U92" s="96">
        <v>1.6234454997892507E-2</v>
      </c>
      <c r="V92" s="96">
        <v>1.1131697779855019</v>
      </c>
      <c r="W92" s="96">
        <v>1.4195382538990131</v>
      </c>
      <c r="X92" s="96">
        <v>3.4131672261673636</v>
      </c>
      <c r="Y92" s="96">
        <v>1.3819640998863738</v>
      </c>
      <c r="Z92" s="96">
        <v>0</v>
      </c>
      <c r="AA92" s="96">
        <v>0</v>
      </c>
      <c r="AB92" s="96">
        <v>0</v>
      </c>
      <c r="AC92" s="96">
        <v>15.526681024151127</v>
      </c>
      <c r="AD92" s="96">
        <v>7.1228181473903236</v>
      </c>
      <c r="AE92" s="96">
        <v>0.8771818526096764</v>
      </c>
      <c r="AF92" s="96">
        <v>0</v>
      </c>
      <c r="AG92" s="97">
        <v>8</v>
      </c>
      <c r="AH92" s="96">
        <v>0.52213564848221616</v>
      </c>
      <c r="AI92" s="96">
        <v>1.6003201700865076E-2</v>
      </c>
      <c r="AJ92" s="96">
        <v>0</v>
      </c>
      <c r="AK92" s="96">
        <v>0.64591774625400245</v>
      </c>
      <c r="AL92" s="96">
        <v>3.364548028635963</v>
      </c>
      <c r="AM92" s="96">
        <v>0.45139537492695275</v>
      </c>
      <c r="AN92" s="96">
        <v>0</v>
      </c>
      <c r="AO92" s="96">
        <v>0</v>
      </c>
      <c r="AP92" s="96">
        <v>4.9999999999999991</v>
      </c>
      <c r="AQ92" s="96">
        <v>0</v>
      </c>
      <c r="AR92" s="96">
        <v>0</v>
      </c>
      <c r="AS92" s="96">
        <v>0</v>
      </c>
      <c r="AT92" s="96">
        <v>0</v>
      </c>
      <c r="AU92" s="96">
        <v>1.3622785758257414</v>
      </c>
      <c r="AV92" s="96">
        <v>0.63772142417425859</v>
      </c>
      <c r="AW92" s="96">
        <v>2</v>
      </c>
      <c r="AX92" s="96">
        <v>0.28196729175845903</v>
      </c>
      <c r="AY92" s="96">
        <v>2.3542391611944064E-2</v>
      </c>
      <c r="AZ92" s="96">
        <v>0.30550968337040307</v>
      </c>
      <c r="BA92" s="96"/>
      <c r="BB92" s="96">
        <v>0.94323110754466166</v>
      </c>
      <c r="BC92" s="96">
        <v>0.8771818526096764</v>
      </c>
      <c r="BR92" s="101"/>
      <c r="BS92" s="101"/>
      <c r="BT92" s="90"/>
      <c r="BU92" s="91"/>
      <c r="BV92" s="91"/>
      <c r="BW92" s="101"/>
    </row>
    <row r="93" spans="1:75">
      <c r="A93" s="100" t="s">
        <v>495</v>
      </c>
      <c r="B93" s="99" t="s">
        <v>494</v>
      </c>
      <c r="C93" s="99">
        <v>72</v>
      </c>
      <c r="D93" s="99" t="s">
        <v>515</v>
      </c>
      <c r="E93" s="96">
        <v>50.92</v>
      </c>
      <c r="F93" s="96">
        <v>3.5</v>
      </c>
      <c r="G93" s="96">
        <v>0.20949999999999999</v>
      </c>
      <c r="H93" s="96">
        <v>0.17560000000000001</v>
      </c>
      <c r="I93" s="96">
        <v>9.49</v>
      </c>
      <c r="J93" s="96">
        <v>7.9</v>
      </c>
      <c r="K93" s="96">
        <v>15.69</v>
      </c>
      <c r="L93" s="96">
        <v>8.6300000000000008</v>
      </c>
      <c r="M93" s="96">
        <v>0</v>
      </c>
      <c r="N93" s="96">
        <v>0</v>
      </c>
      <c r="O93" s="96">
        <v>0</v>
      </c>
      <c r="P93" s="96">
        <v>96.515100000000004</v>
      </c>
      <c r="Q93" s="98">
        <v>23</v>
      </c>
      <c r="R93" s="96">
        <v>7.3120896531181945</v>
      </c>
      <c r="S93" s="96">
        <v>0.97438256585930449</v>
      </c>
      <c r="T93" s="96">
        <v>3.8374802805567348E-2</v>
      </c>
      <c r="U93" s="96">
        <v>1.8965726875048508E-2</v>
      </c>
      <c r="V93" s="96">
        <v>1.1395213764574958</v>
      </c>
      <c r="W93" s="96">
        <v>1.3369350118042977</v>
      </c>
      <c r="X93" s="96">
        <v>3.3589298517102004</v>
      </c>
      <c r="Y93" s="96">
        <v>1.3276568098069397</v>
      </c>
      <c r="Z93" s="96">
        <v>0</v>
      </c>
      <c r="AA93" s="96">
        <v>0</v>
      </c>
      <c r="AB93" s="96">
        <v>0</v>
      </c>
      <c r="AC93" s="96">
        <v>15.50685579843705</v>
      </c>
      <c r="AD93" s="96">
        <v>7.2196549557015004</v>
      </c>
      <c r="AE93" s="96">
        <v>0.7803450442984996</v>
      </c>
      <c r="AF93" s="96">
        <v>0</v>
      </c>
      <c r="AG93" s="97">
        <v>8</v>
      </c>
      <c r="AH93" s="96">
        <v>0.53968930173931429</v>
      </c>
      <c r="AI93" s="96">
        <v>1.8725974450208478E-2</v>
      </c>
      <c r="AJ93" s="96">
        <v>0</v>
      </c>
      <c r="AK93" s="96">
        <v>0.57415120740853465</v>
      </c>
      <c r="AL93" s="96">
        <v>3.3164684379125275</v>
      </c>
      <c r="AM93" s="96">
        <v>0.5509650784894129</v>
      </c>
      <c r="AN93" s="96">
        <v>0</v>
      </c>
      <c r="AO93" s="96">
        <v>0</v>
      </c>
      <c r="AP93" s="96">
        <v>4.9999999999999973</v>
      </c>
      <c r="AQ93" s="96">
        <v>0</v>
      </c>
      <c r="AR93" s="96">
        <v>0</v>
      </c>
      <c r="AS93" s="96">
        <v>0</v>
      </c>
      <c r="AT93" s="96">
        <v>0</v>
      </c>
      <c r="AU93" s="96">
        <v>1.3108734330556187</v>
      </c>
      <c r="AV93" s="96">
        <v>0.68912656694438135</v>
      </c>
      <c r="AW93" s="96">
        <v>2</v>
      </c>
      <c r="AX93" s="96">
        <v>0.27293848614962235</v>
      </c>
      <c r="AY93" s="96">
        <v>3.788969342452396E-2</v>
      </c>
      <c r="AZ93" s="96">
        <v>0.31082817957414632</v>
      </c>
      <c r="BA93" s="96"/>
      <c r="BB93" s="96">
        <v>0.99995474651852767</v>
      </c>
      <c r="BC93" s="96">
        <v>0.7803450442984996</v>
      </c>
      <c r="BR93" s="101"/>
      <c r="BS93" s="101"/>
      <c r="BT93" s="90"/>
      <c r="BU93" s="91"/>
      <c r="BV93" s="91"/>
      <c r="BW93" s="101"/>
    </row>
    <row r="94" spans="1:75">
      <c r="A94" s="100" t="s">
        <v>495</v>
      </c>
      <c r="B94" s="99" t="s">
        <v>494</v>
      </c>
      <c r="C94" s="99">
        <v>73</v>
      </c>
      <c r="D94" s="99" t="s">
        <v>514</v>
      </c>
      <c r="E94" s="96">
        <v>51</v>
      </c>
      <c r="F94" s="96">
        <v>3.87</v>
      </c>
      <c r="G94" s="96">
        <v>0.20649999999999999</v>
      </c>
      <c r="H94" s="96">
        <v>0.1661</v>
      </c>
      <c r="I94" s="96">
        <v>9.24</v>
      </c>
      <c r="J94" s="96">
        <v>8.3699999999999992</v>
      </c>
      <c r="K94" s="96">
        <v>15.74</v>
      </c>
      <c r="L94" s="96">
        <v>8.31</v>
      </c>
      <c r="M94" s="96">
        <v>0</v>
      </c>
      <c r="N94" s="96">
        <v>0</v>
      </c>
      <c r="O94" s="96">
        <v>0</v>
      </c>
      <c r="P94" s="96">
        <v>96.902599999999993</v>
      </c>
      <c r="Q94" s="98">
        <v>23</v>
      </c>
      <c r="R94" s="96">
        <v>7.2846470403751615</v>
      </c>
      <c r="S94" s="96">
        <v>1.0716615540109791</v>
      </c>
      <c r="T94" s="96">
        <v>3.7624211814393752E-2</v>
      </c>
      <c r="U94" s="96">
        <v>1.7844313233146624E-2</v>
      </c>
      <c r="V94" s="96">
        <v>1.103604494733373</v>
      </c>
      <c r="W94" s="96">
        <v>1.4089445085480043</v>
      </c>
      <c r="X94" s="96">
        <v>3.3517216428178576</v>
      </c>
      <c r="Y94" s="96">
        <v>1.2716315094974606</v>
      </c>
      <c r="Z94" s="96">
        <v>0</v>
      </c>
      <c r="AA94" s="96">
        <v>0</v>
      </c>
      <c r="AB94" s="96">
        <v>0</v>
      </c>
      <c r="AC94" s="96">
        <v>15.547679275030376</v>
      </c>
      <c r="AD94" s="96">
        <v>7.1923842420012285</v>
      </c>
      <c r="AE94" s="96">
        <v>0.8076157579987715</v>
      </c>
      <c r="AF94" s="96">
        <v>0</v>
      </c>
      <c r="AG94" s="97">
        <v>8</v>
      </c>
      <c r="AH94" s="96">
        <v>0.58348393769944917</v>
      </c>
      <c r="AI94" s="96">
        <v>1.7618308285367257E-2</v>
      </c>
      <c r="AJ94" s="96">
        <v>0</v>
      </c>
      <c r="AK94" s="96">
        <v>0.57522838372613716</v>
      </c>
      <c r="AL94" s="96">
        <v>3.3092708258568031</v>
      </c>
      <c r="AM94" s="96">
        <v>0.5143985444322432</v>
      </c>
      <c r="AN94" s="96">
        <v>0</v>
      </c>
      <c r="AO94" s="96">
        <v>0</v>
      </c>
      <c r="AP94" s="96">
        <v>5</v>
      </c>
      <c r="AQ94" s="96">
        <v>0</v>
      </c>
      <c r="AR94" s="96">
        <v>1.9984014443252818E-15</v>
      </c>
      <c r="AS94" s="96">
        <v>0</v>
      </c>
      <c r="AT94" s="96">
        <v>0</v>
      </c>
      <c r="AU94" s="96">
        <v>1.2555258174966768</v>
      </c>
      <c r="AV94" s="96">
        <v>0.7444741825033212</v>
      </c>
      <c r="AW94" s="96">
        <v>2</v>
      </c>
      <c r="AX94" s="96">
        <v>0.31361437430754657</v>
      </c>
      <c r="AY94" s="96">
        <v>3.7147687001404216E-2</v>
      </c>
      <c r="AZ94" s="96">
        <v>0.35076206130895077</v>
      </c>
      <c r="BA94" s="96"/>
      <c r="BB94" s="96">
        <v>1.095236243812272</v>
      </c>
      <c r="BC94" s="96">
        <v>0.8076157579987715</v>
      </c>
      <c r="BR94" s="101"/>
      <c r="BS94" s="101"/>
      <c r="BT94" s="90"/>
      <c r="BU94" s="91"/>
      <c r="BV94" s="91"/>
      <c r="BW94" s="101"/>
    </row>
    <row r="95" spans="1:75">
      <c r="A95" s="100" t="s">
        <v>495</v>
      </c>
      <c r="B95" s="99" t="s">
        <v>494</v>
      </c>
      <c r="C95" s="99">
        <v>74</v>
      </c>
      <c r="D95" s="99" t="s">
        <v>513</v>
      </c>
      <c r="E95" s="96">
        <v>50.93</v>
      </c>
      <c r="F95" s="96">
        <v>3.59</v>
      </c>
      <c r="G95" s="96">
        <v>0.1925</v>
      </c>
      <c r="H95" s="96">
        <v>0.19239999999999999</v>
      </c>
      <c r="I95" s="96">
        <v>8.9700000000000006</v>
      </c>
      <c r="J95" s="96">
        <v>8.25</v>
      </c>
      <c r="K95" s="96">
        <v>15.8</v>
      </c>
      <c r="L95" s="96">
        <v>8.64</v>
      </c>
      <c r="M95" s="96">
        <v>0</v>
      </c>
      <c r="N95" s="96">
        <v>0</v>
      </c>
      <c r="O95" s="96">
        <v>0</v>
      </c>
      <c r="P95" s="96">
        <v>96.564899999999994</v>
      </c>
      <c r="Q95" s="98">
        <v>23</v>
      </c>
      <c r="R95" s="96">
        <v>7.291661280863809</v>
      </c>
      <c r="S95" s="96">
        <v>0.99645021763823327</v>
      </c>
      <c r="T95" s="96">
        <v>3.5155441850665645E-2</v>
      </c>
      <c r="U95" s="96">
        <v>2.0718091440303711E-2</v>
      </c>
      <c r="V95" s="96">
        <v>1.0738618269419284</v>
      </c>
      <c r="W95" s="96">
        <v>1.3919923593283237</v>
      </c>
      <c r="X95" s="96">
        <v>3.3723665645874594</v>
      </c>
      <c r="Y95" s="96">
        <v>1.32522149512545</v>
      </c>
      <c r="Z95" s="96">
        <v>0</v>
      </c>
      <c r="AA95" s="96">
        <v>0</v>
      </c>
      <c r="AB95" s="96">
        <v>0</v>
      </c>
      <c r="AC95" s="96">
        <v>15.507427277776173</v>
      </c>
      <c r="AD95" s="96">
        <v>7.2081574805301427</v>
      </c>
      <c r="AE95" s="96">
        <v>0.79184251946985729</v>
      </c>
      <c r="AF95" s="96">
        <v>0</v>
      </c>
      <c r="AG95" s="97">
        <v>8</v>
      </c>
      <c r="AH95" s="96">
        <v>0.5842088015186313</v>
      </c>
      <c r="AI95" s="96">
        <v>2.0480828722757291E-2</v>
      </c>
      <c r="AJ95" s="96">
        <v>0</v>
      </c>
      <c r="AK95" s="96">
        <v>0.52075730009809851</v>
      </c>
      <c r="AL95" s="96">
        <v>3.3337463635915237</v>
      </c>
      <c r="AM95" s="96">
        <v>0.54080670606898895</v>
      </c>
      <c r="AN95" s="96">
        <v>0</v>
      </c>
      <c r="AO95" s="96">
        <v>0</v>
      </c>
      <c r="AP95" s="96">
        <v>5</v>
      </c>
      <c r="AQ95" s="96">
        <v>0</v>
      </c>
      <c r="AR95" s="96">
        <v>7.7715611723760958E-16</v>
      </c>
      <c r="AS95" s="96">
        <v>0</v>
      </c>
      <c r="AT95" s="96">
        <v>0</v>
      </c>
      <c r="AU95" s="96">
        <v>1.3100451139326954</v>
      </c>
      <c r="AV95" s="96">
        <v>0.68995488606730371</v>
      </c>
      <c r="AW95" s="96">
        <v>2</v>
      </c>
      <c r="AX95" s="96">
        <v>0.29508402531148081</v>
      </c>
      <c r="AY95" s="96">
        <v>3.4752843199430429E-2</v>
      </c>
      <c r="AZ95" s="96">
        <v>0.32983686851091126</v>
      </c>
      <c r="BA95" s="96"/>
      <c r="BB95" s="96">
        <v>1.0197917545782149</v>
      </c>
      <c r="BC95" s="96">
        <v>0.79184251946985729</v>
      </c>
      <c r="BR95" s="101"/>
      <c r="BS95" s="101"/>
      <c r="BT95" s="90"/>
      <c r="BU95" s="91"/>
      <c r="BV95" s="91"/>
      <c r="BW95" s="101"/>
    </row>
    <row r="96" spans="1:75">
      <c r="A96" s="100" t="s">
        <v>495</v>
      </c>
      <c r="B96" s="99" t="s">
        <v>494</v>
      </c>
      <c r="C96" s="99">
        <v>78</v>
      </c>
      <c r="D96" s="99" t="s">
        <v>512</v>
      </c>
      <c r="E96" s="96">
        <v>48.73</v>
      </c>
      <c r="F96" s="96">
        <v>3.54</v>
      </c>
      <c r="G96" s="96">
        <v>0.16600000000000001</v>
      </c>
      <c r="H96" s="96">
        <v>0.2175</v>
      </c>
      <c r="I96" s="96">
        <v>10.64</v>
      </c>
      <c r="J96" s="96">
        <v>9.11</v>
      </c>
      <c r="K96" s="96">
        <v>15.16</v>
      </c>
      <c r="L96" s="96">
        <v>9.67</v>
      </c>
      <c r="M96" s="96">
        <v>0</v>
      </c>
      <c r="N96" s="96">
        <v>0</v>
      </c>
      <c r="O96" s="96">
        <v>0</v>
      </c>
      <c r="P96" s="96">
        <v>97.233499999999992</v>
      </c>
      <c r="Q96" s="98">
        <v>23</v>
      </c>
      <c r="R96" s="96">
        <v>7.0363230708951674</v>
      </c>
      <c r="S96" s="96">
        <v>0.99097105654439877</v>
      </c>
      <c r="T96" s="96">
        <v>3.0574999970153734E-2</v>
      </c>
      <c r="U96" s="96">
        <v>2.3621120192657014E-2</v>
      </c>
      <c r="V96" s="96">
        <v>1.2846775649606965</v>
      </c>
      <c r="W96" s="96">
        <v>1.5502360436875235</v>
      </c>
      <c r="X96" s="96">
        <v>3.2634235221813341</v>
      </c>
      <c r="Y96" s="96">
        <v>1.4958834368937564</v>
      </c>
      <c r="Z96" s="96">
        <v>0</v>
      </c>
      <c r="AA96" s="96">
        <v>0</v>
      </c>
      <c r="AB96" s="96">
        <v>0</v>
      </c>
      <c r="AC96" s="96">
        <v>15.675710815325687</v>
      </c>
      <c r="AD96" s="96">
        <v>6.9516829503618016</v>
      </c>
      <c r="AE96" s="96">
        <v>1.0483170496381984</v>
      </c>
      <c r="AF96" s="96">
        <v>0</v>
      </c>
      <c r="AG96" s="97">
        <v>8</v>
      </c>
      <c r="AH96" s="96">
        <v>0.48327116275010273</v>
      </c>
      <c r="AI96" s="96">
        <v>2.3336981098971928E-2</v>
      </c>
      <c r="AJ96" s="96">
        <v>0</v>
      </c>
      <c r="AK96" s="96">
        <v>0.54667915955755675</v>
      </c>
      <c r="AL96" s="96">
        <v>3.2241677123662074</v>
      </c>
      <c r="AM96" s="96">
        <v>0.72254498422716118</v>
      </c>
      <c r="AN96" s="96">
        <v>0</v>
      </c>
      <c r="AO96" s="96">
        <v>0</v>
      </c>
      <c r="AP96" s="96">
        <v>5</v>
      </c>
      <c r="AQ96" s="96">
        <v>0</v>
      </c>
      <c r="AR96" s="96">
        <v>1.9984014443252818E-15</v>
      </c>
      <c r="AS96" s="96">
        <v>0</v>
      </c>
      <c r="AT96" s="96">
        <v>0</v>
      </c>
      <c r="AU96" s="96">
        <v>1.4778894145717476</v>
      </c>
      <c r="AV96" s="96">
        <v>0.5221105854282504</v>
      </c>
      <c r="AW96" s="96">
        <v>2</v>
      </c>
      <c r="AX96" s="96">
        <v>0.45694005347388056</v>
      </c>
      <c r="AY96" s="96">
        <v>3.0207212468541442E-2</v>
      </c>
      <c r="AZ96" s="96">
        <v>0.48714726594242203</v>
      </c>
      <c r="BA96" s="96"/>
      <c r="BB96" s="96">
        <v>1.0092578513706725</v>
      </c>
      <c r="BC96" s="96">
        <v>1.0483170496381984</v>
      </c>
      <c r="BR96" s="101"/>
      <c r="BS96" s="101"/>
      <c r="BT96" s="90"/>
      <c r="BU96" s="91"/>
      <c r="BV96" s="91"/>
      <c r="BW96" s="101"/>
    </row>
    <row r="97" spans="1:75">
      <c r="A97" s="100" t="s">
        <v>495</v>
      </c>
      <c r="B97" s="99" t="s">
        <v>494</v>
      </c>
      <c r="C97" s="99">
        <v>79</v>
      </c>
      <c r="D97" s="99" t="s">
        <v>511</v>
      </c>
      <c r="E97" s="96">
        <v>48.41</v>
      </c>
      <c r="F97" s="96">
        <v>3.65</v>
      </c>
      <c r="G97" s="96">
        <v>0.15310000000000001</v>
      </c>
      <c r="H97" s="96">
        <v>0.1555</v>
      </c>
      <c r="I97" s="96">
        <v>10.42</v>
      </c>
      <c r="J97" s="96">
        <v>9.6199999999999992</v>
      </c>
      <c r="K97" s="96">
        <v>15.11</v>
      </c>
      <c r="L97" s="96">
        <v>9.31</v>
      </c>
      <c r="M97" s="96">
        <v>4.53E-2</v>
      </c>
      <c r="N97" s="96">
        <v>6.5799999999999997E-2</v>
      </c>
      <c r="O97" s="96">
        <v>0</v>
      </c>
      <c r="P97" s="96">
        <v>96.939700000000002</v>
      </c>
      <c r="Q97" s="98">
        <v>23</v>
      </c>
      <c r="R97" s="96">
        <v>7.0018995806947339</v>
      </c>
      <c r="S97" s="96">
        <v>1.023486238205666</v>
      </c>
      <c r="T97" s="96">
        <v>2.82465234430807E-2</v>
      </c>
      <c r="U97" s="96">
        <v>1.6916209554640189E-2</v>
      </c>
      <c r="V97" s="96">
        <v>1.260235373920833</v>
      </c>
      <c r="W97" s="96">
        <v>1.6397814161964044</v>
      </c>
      <c r="X97" s="96">
        <v>3.2581429692873529</v>
      </c>
      <c r="Y97" s="96">
        <v>1.4426214832028625</v>
      </c>
      <c r="Z97" s="96">
        <v>5.1799301325566992E-3</v>
      </c>
      <c r="AA97" s="96">
        <v>8.0601927723879269E-3</v>
      </c>
      <c r="AB97" s="96">
        <v>0</v>
      </c>
      <c r="AC97" s="96">
        <v>15.684569917410519</v>
      </c>
      <c r="AD97" s="96">
        <v>6.9009254138581264</v>
      </c>
      <c r="AE97" s="96">
        <v>1.0990745861418736</v>
      </c>
      <c r="AF97" s="96">
        <v>0</v>
      </c>
      <c r="AG97" s="97">
        <v>8</v>
      </c>
      <c r="AH97" s="96">
        <v>0.51705959541679047</v>
      </c>
      <c r="AI97" s="96">
        <v>1.6672261445112493E-2</v>
      </c>
      <c r="AJ97" s="96">
        <v>5.1052305280595359E-3</v>
      </c>
      <c r="AK97" s="96">
        <v>0.6537981505108561</v>
      </c>
      <c r="AL97" s="96">
        <v>3.2111573951632382</v>
      </c>
      <c r="AM97" s="96">
        <v>0.58826340994219639</v>
      </c>
      <c r="AN97" s="96">
        <v>7.9439569937460458E-3</v>
      </c>
      <c r="AO97" s="96">
        <v>0</v>
      </c>
      <c r="AP97" s="96">
        <v>4.9999999999999991</v>
      </c>
      <c r="AQ97" s="96">
        <v>0</v>
      </c>
      <c r="AR97" s="96">
        <v>0</v>
      </c>
      <c r="AS97" s="96">
        <v>0</v>
      </c>
      <c r="AT97" s="96">
        <v>0</v>
      </c>
      <c r="AU97" s="96">
        <v>1.4218174855664745</v>
      </c>
      <c r="AV97" s="96">
        <v>0.57818251443352553</v>
      </c>
      <c r="AW97" s="96">
        <v>2</v>
      </c>
      <c r="AX97" s="96">
        <v>0.43054406191459393</v>
      </c>
      <c r="AY97" s="96">
        <v>2.7839181244320863E-2</v>
      </c>
      <c r="AZ97" s="96">
        <v>0.45838324315891482</v>
      </c>
      <c r="BA97" s="96"/>
      <c r="BB97" s="96">
        <v>1.0365657575924403</v>
      </c>
      <c r="BC97" s="96">
        <v>1.0990745861418736</v>
      </c>
      <c r="BR97" s="101"/>
      <c r="BS97" s="101"/>
      <c r="BT97" s="90"/>
      <c r="BU97" s="91"/>
      <c r="BV97" s="91"/>
      <c r="BW97" s="101"/>
    </row>
    <row r="98" spans="1:75">
      <c r="A98" s="100" t="s">
        <v>495</v>
      </c>
      <c r="B98" s="99" t="s">
        <v>494</v>
      </c>
      <c r="C98" s="99">
        <v>86</v>
      </c>
      <c r="D98" s="99" t="s">
        <v>510</v>
      </c>
      <c r="E98" s="96">
        <v>51.46</v>
      </c>
      <c r="F98" s="96">
        <v>3.76</v>
      </c>
      <c r="G98" s="96">
        <v>0.21990000000000001</v>
      </c>
      <c r="H98" s="96">
        <v>0.1336</v>
      </c>
      <c r="I98" s="96">
        <v>8.42</v>
      </c>
      <c r="J98" s="96">
        <v>8.81</v>
      </c>
      <c r="K98" s="96">
        <v>15.82</v>
      </c>
      <c r="L98" s="96">
        <v>8.0399999999999991</v>
      </c>
      <c r="M98" s="96">
        <v>0</v>
      </c>
      <c r="N98" s="96">
        <v>6.83E-2</v>
      </c>
      <c r="O98" s="96">
        <v>0</v>
      </c>
      <c r="P98" s="96">
        <v>96.731799999999993</v>
      </c>
      <c r="Q98" s="98">
        <v>23</v>
      </c>
      <c r="R98" s="96">
        <v>7.3161381090096427</v>
      </c>
      <c r="S98" s="96">
        <v>1.0363544248102332</v>
      </c>
      <c r="T98" s="96">
        <v>3.9879192839526137E-2</v>
      </c>
      <c r="U98" s="96">
        <v>1.4285993206174007E-2</v>
      </c>
      <c r="V98" s="96">
        <v>1.000984508659434</v>
      </c>
      <c r="W98" s="96">
        <v>1.4761079341455192</v>
      </c>
      <c r="X98" s="96">
        <v>3.3530765650271208</v>
      </c>
      <c r="Y98" s="96">
        <v>1.2245882304532079</v>
      </c>
      <c r="Z98" s="96">
        <v>0</v>
      </c>
      <c r="AA98" s="96">
        <v>8.223781385447701E-3</v>
      </c>
      <c r="AB98" s="96">
        <v>0</v>
      </c>
      <c r="AC98" s="96">
        <v>15.469638739536306</v>
      </c>
      <c r="AD98" s="96">
        <v>7.2223492969210312</v>
      </c>
      <c r="AE98" s="96">
        <v>0.77765070307896877</v>
      </c>
      <c r="AF98" s="96">
        <v>0</v>
      </c>
      <c r="AG98" s="97">
        <v>8</v>
      </c>
      <c r="AH98" s="96">
        <v>0.67953435022486786</v>
      </c>
      <c r="AI98" s="96">
        <v>1.4102854737169023E-2</v>
      </c>
      <c r="AJ98" s="96">
        <v>0</v>
      </c>
      <c r="AK98" s="96">
        <v>0.58213480382723093</v>
      </c>
      <c r="AL98" s="96">
        <v>3.3100919926761998</v>
      </c>
      <c r="AM98" s="96">
        <v>0.40601764144200286</v>
      </c>
      <c r="AN98" s="96">
        <v>8.1183570925293935E-3</v>
      </c>
      <c r="AO98" s="96">
        <v>0</v>
      </c>
      <c r="AP98" s="96">
        <v>5</v>
      </c>
      <c r="AQ98" s="96">
        <v>0</v>
      </c>
      <c r="AR98" s="96">
        <v>0</v>
      </c>
      <c r="AS98" s="96">
        <v>2.3852447794681098E-15</v>
      </c>
      <c r="AT98" s="96">
        <v>0</v>
      </c>
      <c r="AU98" s="96">
        <v>1.2088896920001868</v>
      </c>
      <c r="AV98" s="96">
        <v>0.79111030799981075</v>
      </c>
      <c r="AW98" s="96">
        <v>2</v>
      </c>
      <c r="AX98" s="96">
        <v>0.23195863081255275</v>
      </c>
      <c r="AY98" s="96">
        <v>3.9367963818457516E-2</v>
      </c>
      <c r="AZ98" s="96">
        <v>0.27132659463101028</v>
      </c>
      <c r="BA98" s="96"/>
      <c r="BB98" s="96">
        <v>1.0624369026308211</v>
      </c>
      <c r="BC98" s="96">
        <v>0.77765070307896877</v>
      </c>
      <c r="BR98" s="101"/>
      <c r="BS98" s="101"/>
      <c r="BT98" s="90"/>
      <c r="BU98" s="91"/>
      <c r="BV98" s="91"/>
      <c r="BW98" s="101"/>
    </row>
    <row r="99" spans="1:75">
      <c r="A99" s="100" t="s">
        <v>495</v>
      </c>
      <c r="B99" s="99" t="s">
        <v>494</v>
      </c>
      <c r="C99" s="99">
        <v>87</v>
      </c>
      <c r="D99" s="99" t="s">
        <v>509</v>
      </c>
      <c r="E99" s="96">
        <v>51.75</v>
      </c>
      <c r="F99" s="96">
        <v>3.9</v>
      </c>
      <c r="G99" s="96">
        <v>0.2296</v>
      </c>
      <c r="H99" s="96">
        <v>0.1638</v>
      </c>
      <c r="I99" s="96">
        <v>8.3699999999999992</v>
      </c>
      <c r="J99" s="96">
        <v>8.91</v>
      </c>
      <c r="K99" s="96">
        <v>15.66</v>
      </c>
      <c r="L99" s="96">
        <v>7.98</v>
      </c>
      <c r="M99" s="96">
        <v>0</v>
      </c>
      <c r="N99" s="96">
        <v>0</v>
      </c>
      <c r="O99" s="96">
        <v>0</v>
      </c>
      <c r="P99" s="96">
        <v>96.963399999999993</v>
      </c>
      <c r="Q99" s="98">
        <v>23</v>
      </c>
      <c r="R99" s="96">
        <v>7.3328172384966992</v>
      </c>
      <c r="S99" s="96">
        <v>1.0713551498062417</v>
      </c>
      <c r="T99" s="96">
        <v>4.1499360786308177E-2</v>
      </c>
      <c r="U99" s="96">
        <v>1.7456865747180871E-2</v>
      </c>
      <c r="V99" s="96">
        <v>0.99172010168687152</v>
      </c>
      <c r="W99" s="96">
        <v>1.4878813621436977</v>
      </c>
      <c r="X99" s="96">
        <v>3.3080886734649004</v>
      </c>
      <c r="Y99" s="96">
        <v>1.211393717848648</v>
      </c>
      <c r="Z99" s="96">
        <v>0</v>
      </c>
      <c r="AA99" s="96">
        <v>0</v>
      </c>
      <c r="AB99" s="96">
        <v>0</v>
      </c>
      <c r="AC99" s="96">
        <v>15.462212469980546</v>
      </c>
      <c r="AD99" s="96">
        <v>7.255813941025604</v>
      </c>
      <c r="AE99" s="96">
        <v>0.74418605897439605</v>
      </c>
      <c r="AF99" s="96">
        <v>0</v>
      </c>
      <c r="AG99" s="97">
        <v>8</v>
      </c>
      <c r="AH99" s="96">
        <v>0.72807078023296601</v>
      </c>
      <c r="AI99" s="96">
        <v>1.7273547905985266E-2</v>
      </c>
      <c r="AJ99" s="96">
        <v>0</v>
      </c>
      <c r="AK99" s="96">
        <v>0.47798203152548691</v>
      </c>
      <c r="AL99" s="96">
        <v>3.2733498100924101</v>
      </c>
      <c r="AM99" s="96">
        <v>0.50332383024315153</v>
      </c>
      <c r="AN99" s="96">
        <v>0</v>
      </c>
      <c r="AO99" s="96">
        <v>0</v>
      </c>
      <c r="AP99" s="96">
        <v>5</v>
      </c>
      <c r="AQ99" s="96">
        <v>0</v>
      </c>
      <c r="AR99" s="96">
        <v>2.2204460492503131E-16</v>
      </c>
      <c r="AS99" s="96">
        <v>0</v>
      </c>
      <c r="AT99" s="96">
        <v>0</v>
      </c>
      <c r="AU99" s="96">
        <v>1.1986726438362758</v>
      </c>
      <c r="AV99" s="96">
        <v>0.80132735616372397</v>
      </c>
      <c r="AW99" s="96">
        <v>2</v>
      </c>
      <c r="AX99" s="96">
        <v>0.25877729105742509</v>
      </c>
      <c r="AY99" s="96">
        <v>4.1063568168061566E-2</v>
      </c>
      <c r="AZ99" s="96">
        <v>0.29984085922548664</v>
      </c>
      <c r="BA99" s="96"/>
      <c r="BB99" s="96">
        <v>1.1011682153892106</v>
      </c>
      <c r="BC99" s="96">
        <v>0.74418605897439605</v>
      </c>
      <c r="BR99" s="101"/>
      <c r="BS99" s="101"/>
      <c r="BT99" s="90"/>
      <c r="BU99" s="91"/>
      <c r="BV99" s="91"/>
      <c r="BW99" s="101"/>
    </row>
    <row r="100" spans="1:75">
      <c r="A100" s="100" t="s">
        <v>495</v>
      </c>
      <c r="B100" s="99" t="s">
        <v>494</v>
      </c>
      <c r="C100" s="99">
        <v>88</v>
      </c>
      <c r="D100" s="99" t="s">
        <v>508</v>
      </c>
      <c r="E100" s="96">
        <v>51.61</v>
      </c>
      <c r="F100" s="96">
        <v>4.03</v>
      </c>
      <c r="G100" s="96">
        <v>0.2261</v>
      </c>
      <c r="H100" s="96">
        <v>0.14149999999999999</v>
      </c>
      <c r="I100" s="96">
        <v>8.2899999999999991</v>
      </c>
      <c r="J100" s="96">
        <v>8.9700000000000006</v>
      </c>
      <c r="K100" s="96">
        <v>15.43</v>
      </c>
      <c r="L100" s="96">
        <v>8.2100000000000009</v>
      </c>
      <c r="M100" s="96">
        <v>0</v>
      </c>
      <c r="N100" s="96">
        <v>0</v>
      </c>
      <c r="O100" s="96">
        <v>0</v>
      </c>
      <c r="P100" s="96">
        <v>96.907600000000002</v>
      </c>
      <c r="Q100" s="98">
        <v>23</v>
      </c>
      <c r="R100" s="96">
        <v>7.32412820582595</v>
      </c>
      <c r="S100" s="96">
        <v>1.1087546970776074</v>
      </c>
      <c r="T100" s="96">
        <v>4.0929049395544904E-2</v>
      </c>
      <c r="U100" s="96">
        <v>1.5103249138082309E-2</v>
      </c>
      <c r="V100" s="96">
        <v>0.98373870928919183</v>
      </c>
      <c r="W100" s="96">
        <v>1.5001842951113145</v>
      </c>
      <c r="X100" s="96">
        <v>3.2644715096045966</v>
      </c>
      <c r="Y100" s="96">
        <v>1.2482085552745981</v>
      </c>
      <c r="Z100" s="96">
        <v>0</v>
      </c>
      <c r="AA100" s="96">
        <v>0</v>
      </c>
      <c r="AB100" s="96">
        <v>0</v>
      </c>
      <c r="AC100" s="96">
        <v>15.485518270716886</v>
      </c>
      <c r="AD100" s="96">
        <v>7.2750907537768663</v>
      </c>
      <c r="AE100" s="96">
        <v>0.72490924622313369</v>
      </c>
      <c r="AF100" s="96">
        <v>0</v>
      </c>
      <c r="AG100" s="97">
        <v>8</v>
      </c>
      <c r="AH100" s="96">
        <v>0.76523082063753489</v>
      </c>
      <c r="AI100" s="96">
        <v>1.5002127907735063E-2</v>
      </c>
      <c r="AJ100" s="96">
        <v>0</v>
      </c>
      <c r="AK100" s="96">
        <v>0.30592309743852875</v>
      </c>
      <c r="AL100" s="96">
        <v>3.2426147970213162</v>
      </c>
      <c r="AM100" s="96">
        <v>0.67122915699488495</v>
      </c>
      <c r="AN100" s="96">
        <v>0</v>
      </c>
      <c r="AO100" s="96">
        <v>0</v>
      </c>
      <c r="AP100" s="96">
        <v>5</v>
      </c>
      <c r="AQ100" s="96">
        <v>0</v>
      </c>
      <c r="AR100" s="96">
        <v>9.9920072216264089E-16</v>
      </c>
      <c r="AS100" s="96">
        <v>0</v>
      </c>
      <c r="AT100" s="96">
        <v>0</v>
      </c>
      <c r="AU100" s="96">
        <v>1.2398513876422994</v>
      </c>
      <c r="AV100" s="96">
        <v>0.7601486123576997</v>
      </c>
      <c r="AW100" s="96">
        <v>2</v>
      </c>
      <c r="AX100" s="96">
        <v>0.34118260662610655</v>
      </c>
      <c r="AY100" s="96">
        <v>4.0655015921424106E-2</v>
      </c>
      <c r="AZ100" s="96">
        <v>0.38183762254753068</v>
      </c>
      <c r="BA100" s="96"/>
      <c r="BB100" s="96">
        <v>1.1419862349052303</v>
      </c>
      <c r="BC100" s="96">
        <v>0.72490924622313369</v>
      </c>
      <c r="BR100" s="101"/>
      <c r="BS100" s="101"/>
      <c r="BT100" s="90"/>
      <c r="BU100" s="91"/>
      <c r="BV100" s="91"/>
      <c r="BW100" s="101"/>
    </row>
    <row r="101" spans="1:75">
      <c r="A101" s="100" t="s">
        <v>495</v>
      </c>
      <c r="B101" s="99" t="s">
        <v>494</v>
      </c>
      <c r="C101" s="99">
        <v>89</v>
      </c>
      <c r="D101" s="99" t="s">
        <v>507</v>
      </c>
      <c r="E101" s="96">
        <v>51.48</v>
      </c>
      <c r="F101" s="96">
        <v>3.88</v>
      </c>
      <c r="G101" s="96">
        <v>0.2278</v>
      </c>
      <c r="H101" s="96">
        <v>0.1452</v>
      </c>
      <c r="I101" s="96">
        <v>8.4700000000000006</v>
      </c>
      <c r="J101" s="96">
        <v>8.94</v>
      </c>
      <c r="K101" s="96">
        <v>15.51</v>
      </c>
      <c r="L101" s="96">
        <v>8.02</v>
      </c>
      <c r="M101" s="96">
        <v>0</v>
      </c>
      <c r="N101" s="96">
        <v>0</v>
      </c>
      <c r="O101" s="96">
        <v>5.1200000000000002E-2</v>
      </c>
      <c r="P101" s="96">
        <v>96.724199999999996</v>
      </c>
      <c r="Q101" s="98">
        <v>23</v>
      </c>
      <c r="R101" s="96">
        <v>7.3212358465788858</v>
      </c>
      <c r="S101" s="96">
        <v>1.0697589596979693</v>
      </c>
      <c r="T101" s="96">
        <v>4.1324594034872757E-2</v>
      </c>
      <c r="U101" s="96">
        <v>1.5531176079141323E-2</v>
      </c>
      <c r="V101" s="96">
        <v>1.0072387400153864</v>
      </c>
      <c r="W101" s="96">
        <v>1.4983506855311066</v>
      </c>
      <c r="X101" s="96">
        <v>3.2883840640923196</v>
      </c>
      <c r="Y101" s="96">
        <v>1.2219182367031878</v>
      </c>
      <c r="Z101" s="96">
        <v>0</v>
      </c>
      <c r="AA101" s="96">
        <v>0</v>
      </c>
      <c r="AB101" s="96">
        <v>5.8571087099711511E-3</v>
      </c>
      <c r="AC101" s="96">
        <v>15.469599411442839</v>
      </c>
      <c r="AD101" s="96">
        <v>7.2451078088384859</v>
      </c>
      <c r="AE101" s="96">
        <v>0.75489219116151407</v>
      </c>
      <c r="AF101" s="96">
        <v>0</v>
      </c>
      <c r="AG101" s="97">
        <v>8</v>
      </c>
      <c r="AH101" s="96">
        <v>0.72787826994754123</v>
      </c>
      <c r="AI101" s="96">
        <v>1.5369679033631149E-2</v>
      </c>
      <c r="AJ101" s="96">
        <v>0</v>
      </c>
      <c r="AK101" s="96">
        <v>0.4733457964091573</v>
      </c>
      <c r="AL101" s="96">
        <v>3.254190625801006</v>
      </c>
      <c r="AM101" s="96">
        <v>0.52341942377701667</v>
      </c>
      <c r="AN101" s="96">
        <v>0</v>
      </c>
      <c r="AO101" s="96">
        <v>5.7962050316477942E-3</v>
      </c>
      <c r="AP101" s="96">
        <v>5</v>
      </c>
      <c r="AQ101" s="96">
        <v>0</v>
      </c>
      <c r="AR101" s="96">
        <v>0</v>
      </c>
      <c r="AS101" s="96">
        <v>0</v>
      </c>
      <c r="AT101" s="96">
        <v>9.783840404509192E-16</v>
      </c>
      <c r="AU101" s="96">
        <v>1.2092124258826156</v>
      </c>
      <c r="AV101" s="96">
        <v>0.79078757411738354</v>
      </c>
      <c r="AW101" s="96">
        <v>2</v>
      </c>
      <c r="AX101" s="96">
        <v>0.26784776490183471</v>
      </c>
      <c r="AY101" s="96">
        <v>4.0894890591325922E-2</v>
      </c>
      <c r="AZ101" s="96">
        <v>0.3087426554931606</v>
      </c>
      <c r="BA101" s="96"/>
      <c r="BB101" s="96">
        <v>1.099530229610544</v>
      </c>
      <c r="BC101" s="96">
        <v>0.75489219116151407</v>
      </c>
      <c r="BR101" s="101"/>
      <c r="BS101" s="101"/>
      <c r="BT101" s="90"/>
      <c r="BU101" s="91"/>
      <c r="BV101" s="91"/>
      <c r="BW101" s="101"/>
    </row>
    <row r="102" spans="1:75">
      <c r="A102" s="100" t="s">
        <v>495</v>
      </c>
      <c r="B102" s="99" t="s">
        <v>494</v>
      </c>
      <c r="C102" s="99">
        <v>90</v>
      </c>
      <c r="D102" s="99" t="s">
        <v>506</v>
      </c>
      <c r="E102" s="96">
        <v>51.27</v>
      </c>
      <c r="F102" s="96">
        <v>4.1900000000000004</v>
      </c>
      <c r="G102" s="96">
        <v>0.2109</v>
      </c>
      <c r="H102" s="96">
        <v>0.13200000000000001</v>
      </c>
      <c r="I102" s="96">
        <v>8.24</v>
      </c>
      <c r="J102" s="96">
        <v>9.0500000000000007</v>
      </c>
      <c r="K102" s="96">
        <v>15.48</v>
      </c>
      <c r="L102" s="96">
        <v>8.17</v>
      </c>
      <c r="M102" s="96">
        <v>0</v>
      </c>
      <c r="N102" s="96">
        <v>0</v>
      </c>
      <c r="O102" s="96">
        <v>0</v>
      </c>
      <c r="P102" s="96">
        <v>96.742900000000006</v>
      </c>
      <c r="Q102" s="98">
        <v>23</v>
      </c>
      <c r="R102" s="96">
        <v>7.2946731800147511</v>
      </c>
      <c r="S102" s="96">
        <v>1.1557526354982601</v>
      </c>
      <c r="T102" s="96">
        <v>3.8276138583503372E-2</v>
      </c>
      <c r="U102" s="96">
        <v>1.4125646079441423E-2</v>
      </c>
      <c r="V102" s="96">
        <v>0.98033133598241662</v>
      </c>
      <c r="W102" s="96">
        <v>1.5174737731185906</v>
      </c>
      <c r="X102" s="96">
        <v>3.2835100956130328</v>
      </c>
      <c r="Y102" s="96">
        <v>1.2453358694973942</v>
      </c>
      <c r="Z102" s="96">
        <v>0</v>
      </c>
      <c r="AA102" s="96">
        <v>0</v>
      </c>
      <c r="AB102" s="96">
        <v>0</v>
      </c>
      <c r="AC102" s="96">
        <v>15.52947867438739</v>
      </c>
      <c r="AD102" s="96">
        <v>7.2444557103935763</v>
      </c>
      <c r="AE102" s="96">
        <v>0.75554428960642372</v>
      </c>
      <c r="AF102" s="96">
        <v>0</v>
      </c>
      <c r="AG102" s="97">
        <v>8</v>
      </c>
      <c r="AH102" s="96">
        <v>0.75148299862902124</v>
      </c>
      <c r="AI102" s="96">
        <v>1.4028403312648631E-2</v>
      </c>
      <c r="AJ102" s="96">
        <v>0</v>
      </c>
      <c r="AK102" s="96">
        <v>0.31448992760410044</v>
      </c>
      <c r="AL102" s="96">
        <v>3.2609059892455239</v>
      </c>
      <c r="AM102" s="96">
        <v>0.65909268120870568</v>
      </c>
      <c r="AN102" s="96">
        <v>0</v>
      </c>
      <c r="AO102" s="96">
        <v>0</v>
      </c>
      <c r="AP102" s="96">
        <v>5</v>
      </c>
      <c r="AQ102" s="96">
        <v>0</v>
      </c>
      <c r="AR102" s="96">
        <v>1.6653345369377348E-15</v>
      </c>
      <c r="AS102" s="96">
        <v>0</v>
      </c>
      <c r="AT102" s="96">
        <v>0</v>
      </c>
      <c r="AU102" s="96">
        <v>1.2367628169902607</v>
      </c>
      <c r="AV102" s="96">
        <v>0.76323718300973775</v>
      </c>
      <c r="AW102" s="96">
        <v>2</v>
      </c>
      <c r="AX102" s="96">
        <v>0.38455910250128289</v>
      </c>
      <c r="AY102" s="96">
        <v>3.801264071607334E-2</v>
      </c>
      <c r="AZ102" s="96">
        <v>0.42257174321735624</v>
      </c>
      <c r="BA102" s="96"/>
      <c r="BB102" s="96">
        <v>1.1858089262270939</v>
      </c>
      <c r="BC102" s="96">
        <v>0.75554428960642372</v>
      </c>
      <c r="BR102" s="101"/>
      <c r="BS102" s="101"/>
      <c r="BT102" s="90"/>
      <c r="BU102" s="91"/>
      <c r="BV102" s="91"/>
      <c r="BW102" s="101"/>
    </row>
    <row r="103" spans="1:75">
      <c r="A103" s="100" t="s">
        <v>495</v>
      </c>
      <c r="B103" s="99" t="s">
        <v>494</v>
      </c>
      <c r="C103" s="99">
        <v>91</v>
      </c>
      <c r="D103" s="99" t="s">
        <v>505</v>
      </c>
      <c r="E103" s="96">
        <v>51.45</v>
      </c>
      <c r="F103" s="96">
        <v>4.38</v>
      </c>
      <c r="G103" s="96">
        <v>0.22900000000000001</v>
      </c>
      <c r="H103" s="96">
        <v>0.187</v>
      </c>
      <c r="I103" s="96">
        <v>8.33</v>
      </c>
      <c r="J103" s="96">
        <v>9.26</v>
      </c>
      <c r="K103" s="96">
        <v>15.56</v>
      </c>
      <c r="L103" s="96">
        <v>8.2200000000000006</v>
      </c>
      <c r="M103" s="96">
        <v>0</v>
      </c>
      <c r="N103" s="96">
        <v>0</v>
      </c>
      <c r="O103" s="96">
        <v>5.4100000000000002E-2</v>
      </c>
      <c r="P103" s="96">
        <v>97.670100000000019</v>
      </c>
      <c r="Q103" s="98">
        <v>23</v>
      </c>
      <c r="R103" s="96">
        <v>7.2618268493092799</v>
      </c>
      <c r="S103" s="96">
        <v>1.1985136056782959</v>
      </c>
      <c r="T103" s="96">
        <v>4.1229209641165783E-2</v>
      </c>
      <c r="U103" s="96">
        <v>1.9851530010982405E-2</v>
      </c>
      <c r="V103" s="96">
        <v>0.98312482629956921</v>
      </c>
      <c r="W103" s="96">
        <v>1.5402867866802716</v>
      </c>
      <c r="X103" s="96">
        <v>3.2741229257619189</v>
      </c>
      <c r="Y103" s="96">
        <v>1.2429516834258161</v>
      </c>
      <c r="Z103" s="96">
        <v>0</v>
      </c>
      <c r="AA103" s="96">
        <v>0</v>
      </c>
      <c r="AB103" s="96">
        <v>6.1422181920351392E-3</v>
      </c>
      <c r="AC103" s="96">
        <v>15.568049634999333</v>
      </c>
      <c r="AD103" s="96">
        <v>7.2144583053361133</v>
      </c>
      <c r="AE103" s="96">
        <v>0.78554169466388668</v>
      </c>
      <c r="AF103" s="96">
        <v>0</v>
      </c>
      <c r="AG103" s="97">
        <v>8</v>
      </c>
      <c r="AH103" s="96">
        <v>0.74469787608846838</v>
      </c>
      <c r="AI103" s="96">
        <v>1.9722039444521253E-2</v>
      </c>
      <c r="AJ103" s="96">
        <v>0</v>
      </c>
      <c r="AK103" s="96">
        <v>0.29809851748160532</v>
      </c>
      <c r="AL103" s="96">
        <v>3.2527659808772778</v>
      </c>
      <c r="AM103" s="96">
        <v>0.67861343330715329</v>
      </c>
      <c r="AN103" s="96">
        <v>0</v>
      </c>
      <c r="AO103" s="96">
        <v>6.1021528009739257E-3</v>
      </c>
      <c r="AP103" s="96">
        <v>5</v>
      </c>
      <c r="AQ103" s="96">
        <v>0</v>
      </c>
      <c r="AR103" s="96">
        <v>0</v>
      </c>
      <c r="AS103" s="96">
        <v>0</v>
      </c>
      <c r="AT103" s="96">
        <v>1.9550333574258616E-15</v>
      </c>
      <c r="AU103" s="96">
        <v>1.2348439699406788</v>
      </c>
      <c r="AV103" s="96">
        <v>0.7651560300593192</v>
      </c>
      <c r="AW103" s="96">
        <v>2</v>
      </c>
      <c r="AX103" s="96">
        <v>0.4255397295574983</v>
      </c>
      <c r="AY103" s="96">
        <v>4.0960273508372669E-2</v>
      </c>
      <c r="AZ103" s="96">
        <v>0.46650000306587097</v>
      </c>
      <c r="BA103" s="96"/>
      <c r="BB103" s="96">
        <v>1.2316560331251902</v>
      </c>
      <c r="BC103" s="96">
        <v>0.78554169466388668</v>
      </c>
      <c r="BR103" s="101"/>
      <c r="BS103" s="101"/>
      <c r="BT103" s="90"/>
      <c r="BU103" s="91"/>
      <c r="BV103" s="91"/>
      <c r="BW103" s="101"/>
    </row>
    <row r="104" spans="1:75">
      <c r="A104" s="100" t="s">
        <v>495</v>
      </c>
      <c r="B104" s="99" t="s">
        <v>494</v>
      </c>
      <c r="C104" s="99">
        <v>92</v>
      </c>
      <c r="D104" s="99" t="s">
        <v>504</v>
      </c>
      <c r="E104" s="96">
        <v>51.61</v>
      </c>
      <c r="F104" s="96">
        <v>3.84</v>
      </c>
      <c r="G104" s="96">
        <v>0.2044</v>
      </c>
      <c r="H104" s="96">
        <v>0.18709999999999999</v>
      </c>
      <c r="I104" s="96">
        <v>8.26</v>
      </c>
      <c r="J104" s="96">
        <v>9.06</v>
      </c>
      <c r="K104" s="96">
        <v>15.9</v>
      </c>
      <c r="L104" s="96">
        <v>7.98</v>
      </c>
      <c r="M104" s="96">
        <v>0</v>
      </c>
      <c r="N104" s="96">
        <v>0</v>
      </c>
      <c r="O104" s="96">
        <v>0</v>
      </c>
      <c r="P104" s="96">
        <v>97.041500000000013</v>
      </c>
      <c r="Q104" s="98">
        <v>23</v>
      </c>
      <c r="R104" s="96">
        <v>7.3034500292719295</v>
      </c>
      <c r="S104" s="96">
        <v>1.0534981448867882</v>
      </c>
      <c r="T104" s="96">
        <v>3.6896409982376234E-2</v>
      </c>
      <c r="U104" s="96">
        <v>1.9914062158109484E-2</v>
      </c>
      <c r="V104" s="96">
        <v>0.97741140408599836</v>
      </c>
      <c r="W104" s="96">
        <v>1.5109583519322147</v>
      </c>
      <c r="X104" s="96">
        <v>3.3544104723018826</v>
      </c>
      <c r="Y104" s="96">
        <v>1.2098151354191355</v>
      </c>
      <c r="Z104" s="96">
        <v>0</v>
      </c>
      <c r="AA104" s="96">
        <v>0</v>
      </c>
      <c r="AB104" s="96">
        <v>0</v>
      </c>
      <c r="AC104" s="96">
        <v>15.466354010038435</v>
      </c>
      <c r="AD104" s="96">
        <v>7.2112873803237285</v>
      </c>
      <c r="AE104" s="96">
        <v>0.78871261967627149</v>
      </c>
      <c r="AF104" s="96">
        <v>0</v>
      </c>
      <c r="AG104" s="97">
        <v>8</v>
      </c>
      <c r="AH104" s="96">
        <v>0.70317886336434299</v>
      </c>
      <c r="AI104" s="96">
        <v>1.9662765481545042E-2</v>
      </c>
      <c r="AJ104" s="96">
        <v>0</v>
      </c>
      <c r="AK104" s="96">
        <v>0.57315153435717436</v>
      </c>
      <c r="AL104" s="96">
        <v>3.3120809768513952</v>
      </c>
      <c r="AM104" s="96">
        <v>0.39192585994554285</v>
      </c>
      <c r="AN104" s="96">
        <v>0</v>
      </c>
      <c r="AO104" s="96">
        <v>0</v>
      </c>
      <c r="AP104" s="96">
        <v>5</v>
      </c>
      <c r="AQ104" s="96">
        <v>0</v>
      </c>
      <c r="AR104" s="96">
        <v>0</v>
      </c>
      <c r="AS104" s="96">
        <v>0</v>
      </c>
      <c r="AT104" s="96">
        <v>0</v>
      </c>
      <c r="AU104" s="96">
        <v>1.1945484098071346</v>
      </c>
      <c r="AV104" s="96">
        <v>0.80545159019286539</v>
      </c>
      <c r="AW104" s="96">
        <v>2</v>
      </c>
      <c r="AX104" s="96">
        <v>0.23475240202557601</v>
      </c>
      <c r="AY104" s="96">
        <v>3.6430812098222076E-2</v>
      </c>
      <c r="AZ104" s="96">
        <v>0.27118321412379809</v>
      </c>
      <c r="BA104" s="96"/>
      <c r="BB104" s="96">
        <v>1.0766348043166634</v>
      </c>
      <c r="BC104" s="96">
        <v>0.78871261967627149</v>
      </c>
      <c r="BR104" s="101"/>
      <c r="BS104" s="101"/>
      <c r="BT104" s="90"/>
      <c r="BU104" s="91"/>
      <c r="BV104" s="91"/>
      <c r="BW104" s="101"/>
    </row>
    <row r="105" spans="1:75">
      <c r="A105" s="100" t="s">
        <v>495</v>
      </c>
      <c r="B105" s="99" t="s">
        <v>494</v>
      </c>
      <c r="C105" s="99">
        <v>93</v>
      </c>
      <c r="D105" s="99" t="s">
        <v>503</v>
      </c>
      <c r="E105" s="96">
        <v>51.46</v>
      </c>
      <c r="F105" s="96">
        <v>4.05</v>
      </c>
      <c r="G105" s="96">
        <v>0.23569999999999999</v>
      </c>
      <c r="H105" s="96">
        <v>0.21859999999999999</v>
      </c>
      <c r="I105" s="96">
        <v>8.36</v>
      </c>
      <c r="J105" s="96">
        <v>8.92</v>
      </c>
      <c r="K105" s="96">
        <v>15.48</v>
      </c>
      <c r="L105" s="96">
        <v>7.92</v>
      </c>
      <c r="M105" s="96">
        <v>0</v>
      </c>
      <c r="N105" s="96">
        <v>0</v>
      </c>
      <c r="O105" s="96">
        <v>0</v>
      </c>
      <c r="P105" s="96">
        <v>96.644300000000001</v>
      </c>
      <c r="Q105" s="98">
        <v>23</v>
      </c>
      <c r="R105" s="96">
        <v>7.322019712618812</v>
      </c>
      <c r="S105" s="96">
        <v>1.1171834228543687</v>
      </c>
      <c r="T105" s="96">
        <v>4.2778909671790245E-2</v>
      </c>
      <c r="U105" s="96">
        <v>2.3393927373630059E-2</v>
      </c>
      <c r="V105" s="96">
        <v>0.99465058148504726</v>
      </c>
      <c r="W105" s="96">
        <v>1.4957398317731545</v>
      </c>
      <c r="X105" s="96">
        <v>3.2836506507704359</v>
      </c>
      <c r="Y105" s="96">
        <v>1.2072805738368231</v>
      </c>
      <c r="Z105" s="96">
        <v>0</v>
      </c>
      <c r="AA105" s="96">
        <v>0</v>
      </c>
      <c r="AB105" s="96">
        <v>0</v>
      </c>
      <c r="AC105" s="96">
        <v>15.486697610384061</v>
      </c>
      <c r="AD105" s="96">
        <v>7.2553515684512568</v>
      </c>
      <c r="AE105" s="96">
        <v>0.74464843154874316</v>
      </c>
      <c r="AF105" s="96">
        <v>0</v>
      </c>
      <c r="AG105" s="97">
        <v>8</v>
      </c>
      <c r="AH105" s="96">
        <v>0.73747245317760779</v>
      </c>
      <c r="AI105" s="96">
        <v>2.3180921975665531E-2</v>
      </c>
      <c r="AJ105" s="96">
        <v>0</v>
      </c>
      <c r="AK105" s="96">
        <v>0.41502367496006559</v>
      </c>
      <c r="AL105" s="96">
        <v>3.2537524937627222</v>
      </c>
      <c r="AM105" s="96">
        <v>0.57057045612393864</v>
      </c>
      <c r="AN105" s="96">
        <v>0</v>
      </c>
      <c r="AO105" s="96">
        <v>0</v>
      </c>
      <c r="AP105" s="96">
        <v>5</v>
      </c>
      <c r="AQ105" s="96">
        <v>0</v>
      </c>
      <c r="AR105" s="96">
        <v>4.4408920985006262E-16</v>
      </c>
      <c r="AS105" s="96">
        <v>0</v>
      </c>
      <c r="AT105" s="96">
        <v>0</v>
      </c>
      <c r="AU105" s="96">
        <v>1.1962880938236198</v>
      </c>
      <c r="AV105" s="96">
        <v>0.80371190617637978</v>
      </c>
      <c r="AW105" s="96">
        <v>2</v>
      </c>
      <c r="AX105" s="96">
        <v>0.30329938543282187</v>
      </c>
      <c r="AY105" s="96">
        <v>4.2389400952984886E-2</v>
      </c>
      <c r="AZ105" s="96">
        <v>0.34568878638580675</v>
      </c>
      <c r="BA105" s="96"/>
      <c r="BB105" s="96">
        <v>1.1494006925621865</v>
      </c>
      <c r="BC105" s="96">
        <v>0.74464843154874316</v>
      </c>
      <c r="BR105" s="101"/>
      <c r="BS105" s="101"/>
      <c r="BT105" s="90"/>
      <c r="BU105" s="91"/>
      <c r="BV105" s="91"/>
      <c r="BW105" s="101"/>
    </row>
    <row r="106" spans="1:75">
      <c r="A106" s="100" t="s">
        <v>495</v>
      </c>
      <c r="B106" s="99" t="s">
        <v>494</v>
      </c>
      <c r="C106" s="99">
        <v>94</v>
      </c>
      <c r="D106" s="99" t="s">
        <v>502</v>
      </c>
      <c r="E106" s="96">
        <v>51.32</v>
      </c>
      <c r="F106" s="96">
        <v>4.3499999999999996</v>
      </c>
      <c r="G106" s="96">
        <v>0.25490000000000002</v>
      </c>
      <c r="H106" s="96">
        <v>0.12720000000000001</v>
      </c>
      <c r="I106" s="96">
        <v>8.3000000000000007</v>
      </c>
      <c r="J106" s="96">
        <v>9.14</v>
      </c>
      <c r="K106" s="96">
        <v>15.69</v>
      </c>
      <c r="L106" s="96">
        <v>8.15</v>
      </c>
      <c r="M106" s="96">
        <v>0</v>
      </c>
      <c r="N106" s="96">
        <v>0</v>
      </c>
      <c r="O106" s="96">
        <v>0</v>
      </c>
      <c r="P106" s="96">
        <v>97.332100000000011</v>
      </c>
      <c r="Q106" s="98">
        <v>23</v>
      </c>
      <c r="R106" s="96">
        <v>7.2668650848196803</v>
      </c>
      <c r="S106" s="96">
        <v>1.1941477213172464</v>
      </c>
      <c r="T106" s="96">
        <v>4.604042265922402E-2</v>
      </c>
      <c r="U106" s="96">
        <v>1.3546884518722485E-2</v>
      </c>
      <c r="V106" s="96">
        <v>0.98274692465643876</v>
      </c>
      <c r="W106" s="96">
        <v>1.5252349141033457</v>
      </c>
      <c r="X106" s="96">
        <v>3.3121368380480924</v>
      </c>
      <c r="Y106" s="96">
        <v>1.2363458554754088</v>
      </c>
      <c r="Z106" s="96">
        <v>0</v>
      </c>
      <c r="AA106" s="96">
        <v>0</v>
      </c>
      <c r="AB106" s="96">
        <v>0</v>
      </c>
      <c r="AC106" s="96">
        <v>15.57706464559816</v>
      </c>
      <c r="AD106" s="96">
        <v>7.2111007297590195</v>
      </c>
      <c r="AE106" s="96">
        <v>0.7888992702409805</v>
      </c>
      <c r="AF106" s="96">
        <v>0</v>
      </c>
      <c r="AG106" s="97">
        <v>8</v>
      </c>
      <c r="AH106" s="96">
        <v>0.72463132015355569</v>
      </c>
      <c r="AI106" s="96">
        <v>1.3442928649245029E-2</v>
      </c>
      <c r="AJ106" s="96">
        <v>0</v>
      </c>
      <c r="AK106" s="96">
        <v>0.35028527653109143</v>
      </c>
      <c r="AL106" s="96">
        <v>3.286720214443474</v>
      </c>
      <c r="AM106" s="96">
        <v>0.62492026022263336</v>
      </c>
      <c r="AN106" s="96">
        <v>0</v>
      </c>
      <c r="AO106" s="96">
        <v>0</v>
      </c>
      <c r="AP106" s="96">
        <v>4.9999999999999991</v>
      </c>
      <c r="AQ106" s="96">
        <v>0</v>
      </c>
      <c r="AR106" s="96">
        <v>0</v>
      </c>
      <c r="AS106" s="96">
        <v>0</v>
      </c>
      <c r="AT106" s="96">
        <v>0</v>
      </c>
      <c r="AU106" s="96">
        <v>1.2268584040836761</v>
      </c>
      <c r="AV106" s="96">
        <v>0.77314159591632392</v>
      </c>
      <c r="AW106" s="96">
        <v>2</v>
      </c>
      <c r="AX106" s="96">
        <v>0.41184249338778378</v>
      </c>
      <c r="AY106" s="96">
        <v>4.568711838752712E-2</v>
      </c>
      <c r="AZ106" s="96">
        <v>0.45752961177531093</v>
      </c>
      <c r="BA106" s="96"/>
      <c r="BB106" s="96">
        <v>1.2306712076916348</v>
      </c>
      <c r="BC106" s="96">
        <v>0.7888992702409805</v>
      </c>
      <c r="BR106" s="101"/>
      <c r="BS106" s="101"/>
      <c r="BT106" s="90"/>
      <c r="BU106" s="101"/>
      <c r="BV106" s="101"/>
      <c r="BW106" s="101"/>
    </row>
    <row r="107" spans="1:75">
      <c r="A107" s="100" t="s">
        <v>430</v>
      </c>
      <c r="B107" s="99" t="s">
        <v>494</v>
      </c>
      <c r="C107" s="99">
        <v>53</v>
      </c>
      <c r="D107" s="99" t="s">
        <v>501</v>
      </c>
      <c r="E107" s="96">
        <v>50.62</v>
      </c>
      <c r="F107" s="96">
        <v>3.53</v>
      </c>
      <c r="G107" s="96">
        <v>0.158</v>
      </c>
      <c r="H107" s="96">
        <v>0.183</v>
      </c>
      <c r="I107" s="96">
        <v>9.7100000000000009</v>
      </c>
      <c r="J107" s="96">
        <v>10.039999999999999</v>
      </c>
      <c r="K107" s="96">
        <v>14.56</v>
      </c>
      <c r="L107" s="96">
        <v>8.31</v>
      </c>
      <c r="M107" s="96">
        <v>0</v>
      </c>
      <c r="N107" s="96">
        <v>0</v>
      </c>
      <c r="O107" s="96">
        <v>0</v>
      </c>
      <c r="P107" s="96">
        <v>97.11099999999999</v>
      </c>
      <c r="Q107" s="98">
        <v>23</v>
      </c>
      <c r="R107" s="96">
        <v>7.2083936540049018</v>
      </c>
      <c r="S107" s="96">
        <v>0.97453941329905369</v>
      </c>
      <c r="T107" s="96">
        <v>2.8700037134333872E-2</v>
      </c>
      <c r="U107" s="96">
        <v>1.960014626940125E-2</v>
      </c>
      <c r="V107" s="96">
        <v>1.1562153645563797</v>
      </c>
      <c r="W107" s="96">
        <v>1.6849233951552529</v>
      </c>
      <c r="X107" s="96">
        <v>3.0910256408950194</v>
      </c>
      <c r="Y107" s="96">
        <v>1.2677665760504222</v>
      </c>
      <c r="Z107" s="96">
        <v>0</v>
      </c>
      <c r="AA107" s="96">
        <v>0</v>
      </c>
      <c r="AB107" s="96">
        <v>0</v>
      </c>
      <c r="AC107" s="96">
        <v>15.431164227364762</v>
      </c>
      <c r="AD107" s="96">
        <v>7.1206680095829498</v>
      </c>
      <c r="AE107" s="96">
        <v>0.87933199041705024</v>
      </c>
      <c r="AF107" s="96">
        <v>0</v>
      </c>
      <c r="AG107" s="97">
        <v>8</v>
      </c>
      <c r="AH107" s="96">
        <v>0.78508600537512874</v>
      </c>
      <c r="AI107" s="96">
        <v>1.9361613866097714E-2</v>
      </c>
      <c r="AJ107" s="96">
        <v>0</v>
      </c>
      <c r="AK107" s="96">
        <v>0.55300383801825626</v>
      </c>
      <c r="AL107" s="96">
        <v>3.0534080759717113</v>
      </c>
      <c r="AM107" s="96">
        <v>0.58914046676880627</v>
      </c>
      <c r="AN107" s="96">
        <v>0</v>
      </c>
      <c r="AO107" s="96">
        <v>0</v>
      </c>
      <c r="AP107" s="96">
        <v>5</v>
      </c>
      <c r="AQ107" s="96">
        <v>0</v>
      </c>
      <c r="AR107" s="96">
        <v>0</v>
      </c>
      <c r="AS107" s="96">
        <v>0</v>
      </c>
      <c r="AT107" s="96">
        <v>0</v>
      </c>
      <c r="AU107" s="96">
        <v>1.2523379458730395</v>
      </c>
      <c r="AV107" s="96">
        <v>0.74766205412696052</v>
      </c>
      <c r="AW107" s="96">
        <v>2</v>
      </c>
      <c r="AX107" s="96">
        <v>0.21501728296790978</v>
      </c>
      <c r="AY107" s="96">
        <v>2.8350759698417955E-2</v>
      </c>
      <c r="AZ107" s="96">
        <v>0.24336804266632775</v>
      </c>
      <c r="BA107" s="96"/>
      <c r="BB107" s="96">
        <v>0.99103009679328824</v>
      </c>
      <c r="BC107" s="96">
        <v>0.87933199041705024</v>
      </c>
      <c r="BR107" s="101"/>
      <c r="BS107" s="101"/>
      <c r="BT107" s="90"/>
      <c r="BU107" s="101"/>
      <c r="BV107" s="101"/>
      <c r="BW107" s="101"/>
    </row>
    <row r="108" spans="1:75">
      <c r="A108" s="100" t="s">
        <v>430</v>
      </c>
      <c r="B108" s="99" t="s">
        <v>494</v>
      </c>
      <c r="C108" s="99">
        <v>54</v>
      </c>
      <c r="D108" s="99" t="s">
        <v>500</v>
      </c>
      <c r="E108" s="96">
        <v>50.91</v>
      </c>
      <c r="F108" s="96">
        <v>3.55</v>
      </c>
      <c r="G108" s="96">
        <v>0.22800000000000001</v>
      </c>
      <c r="H108" s="96">
        <v>0.22900000000000001</v>
      </c>
      <c r="I108" s="96">
        <v>9.51</v>
      </c>
      <c r="J108" s="96">
        <v>9.75</v>
      </c>
      <c r="K108" s="96">
        <v>14.63</v>
      </c>
      <c r="L108" s="96">
        <v>8.19</v>
      </c>
      <c r="M108" s="96">
        <v>0</v>
      </c>
      <c r="N108" s="96">
        <v>0</v>
      </c>
      <c r="O108" s="96">
        <v>0</v>
      </c>
      <c r="P108" s="96">
        <v>96.996999999999986</v>
      </c>
      <c r="Q108" s="98">
        <v>23</v>
      </c>
      <c r="R108" s="96">
        <v>7.2492799891056787</v>
      </c>
      <c r="S108" s="96">
        <v>0.98000542003646929</v>
      </c>
      <c r="T108" s="96">
        <v>4.1412899712688508E-2</v>
      </c>
      <c r="U108" s="96">
        <v>2.4525570977688406E-2</v>
      </c>
      <c r="V108" s="96">
        <v>1.1323363398531998</v>
      </c>
      <c r="W108" s="96">
        <v>1.6361626911275302</v>
      </c>
      <c r="X108" s="96">
        <v>3.1057105746072664</v>
      </c>
      <c r="Y108" s="96">
        <v>1.2493887688069267</v>
      </c>
      <c r="Z108" s="96">
        <v>0</v>
      </c>
      <c r="AA108" s="96">
        <v>0</v>
      </c>
      <c r="AB108" s="96">
        <v>0</v>
      </c>
      <c r="AC108" s="96">
        <v>15.41882225422745</v>
      </c>
      <c r="AD108" s="96">
        <v>7.1676704560267135</v>
      </c>
      <c r="AE108" s="96">
        <v>0.83232954397328651</v>
      </c>
      <c r="AF108" s="96">
        <v>0</v>
      </c>
      <c r="AG108" s="97">
        <v>8</v>
      </c>
      <c r="AH108" s="96">
        <v>0.78541387331397172</v>
      </c>
      <c r="AI108" s="96">
        <v>2.4249471779010455E-2</v>
      </c>
      <c r="AJ108" s="96">
        <v>0</v>
      </c>
      <c r="AK108" s="96">
        <v>0.51202009621951772</v>
      </c>
      <c r="AL108" s="96">
        <v>3.0707477106741585</v>
      </c>
      <c r="AM108" s="96">
        <v>0.60756884801333921</v>
      </c>
      <c r="AN108" s="96">
        <v>0</v>
      </c>
      <c r="AO108" s="96">
        <v>0</v>
      </c>
      <c r="AP108" s="96">
        <v>4.9999999999999973</v>
      </c>
      <c r="AQ108" s="96">
        <v>0</v>
      </c>
      <c r="AR108" s="96">
        <v>0</v>
      </c>
      <c r="AS108" s="96">
        <v>0</v>
      </c>
      <c r="AT108" s="96">
        <v>0</v>
      </c>
      <c r="AU108" s="96">
        <v>1.2353236431379406</v>
      </c>
      <c r="AV108" s="96">
        <v>0.76467635686205937</v>
      </c>
      <c r="AW108" s="96">
        <v>2</v>
      </c>
      <c r="AX108" s="96">
        <v>0.2042965489296541</v>
      </c>
      <c r="AY108" s="96">
        <v>4.0946689631952547E-2</v>
      </c>
      <c r="AZ108" s="96">
        <v>0.24524323856160665</v>
      </c>
      <c r="BA108" s="96"/>
      <c r="BB108" s="96">
        <v>1.0099195954236659</v>
      </c>
      <c r="BC108" s="96">
        <v>0.83232954397328651</v>
      </c>
      <c r="BR108" s="101"/>
      <c r="BS108" s="101"/>
      <c r="BT108" s="90"/>
      <c r="BU108" s="101"/>
      <c r="BV108" s="101"/>
      <c r="BW108" s="101"/>
    </row>
    <row r="109" spans="1:75">
      <c r="A109" s="100" t="s">
        <v>430</v>
      </c>
      <c r="B109" s="99" t="s">
        <v>494</v>
      </c>
      <c r="C109" s="99">
        <v>55</v>
      </c>
      <c r="D109" s="99" t="s">
        <v>499</v>
      </c>
      <c r="E109" s="96">
        <v>51.81</v>
      </c>
      <c r="F109" s="96">
        <v>3.44</v>
      </c>
      <c r="G109" s="96">
        <v>0.23899999999999999</v>
      </c>
      <c r="H109" s="96">
        <v>0.10299999999999999</v>
      </c>
      <c r="I109" s="96">
        <v>8.89</v>
      </c>
      <c r="J109" s="96">
        <v>8.83</v>
      </c>
      <c r="K109" s="96">
        <v>15.67</v>
      </c>
      <c r="L109" s="96">
        <v>8.23</v>
      </c>
      <c r="M109" s="96">
        <v>0</v>
      </c>
      <c r="N109" s="96">
        <v>6.3E-2</v>
      </c>
      <c r="O109" s="96">
        <v>0</v>
      </c>
      <c r="P109" s="96">
        <v>97.275000000000006</v>
      </c>
      <c r="Q109" s="98">
        <v>23</v>
      </c>
      <c r="R109" s="96">
        <v>7.3314667275094818</v>
      </c>
      <c r="S109" s="96">
        <v>0.94372197082046061</v>
      </c>
      <c r="T109" s="96">
        <v>4.3140402571832145E-2</v>
      </c>
      <c r="U109" s="96">
        <v>1.0962418261111818E-2</v>
      </c>
      <c r="V109" s="96">
        <v>1.0519187302973121</v>
      </c>
      <c r="W109" s="96">
        <v>1.4725432934407772</v>
      </c>
      <c r="X109" s="96">
        <v>3.305758703132232</v>
      </c>
      <c r="Y109" s="96">
        <v>1.2476679810467275</v>
      </c>
      <c r="Z109" s="96">
        <v>0</v>
      </c>
      <c r="AA109" s="96">
        <v>7.5501671252267838E-3</v>
      </c>
      <c r="AB109" s="96">
        <v>0</v>
      </c>
      <c r="AC109" s="96">
        <v>15.414730394205165</v>
      </c>
      <c r="AD109" s="96">
        <v>7.23123072260399</v>
      </c>
      <c r="AE109" s="96">
        <v>0.76876927739600998</v>
      </c>
      <c r="AF109" s="96">
        <v>0</v>
      </c>
      <c r="AG109" s="97">
        <v>8</v>
      </c>
      <c r="AH109" s="96">
        <v>0.68364136561193645</v>
      </c>
      <c r="AI109" s="96">
        <v>1.0812539791845391E-2</v>
      </c>
      <c r="AJ109" s="96">
        <v>0</v>
      </c>
      <c r="AK109" s="96">
        <v>0.62031468568779968</v>
      </c>
      <c r="AL109" s="96">
        <v>3.2605622836572308</v>
      </c>
      <c r="AM109" s="96">
        <v>0.41722218420842483</v>
      </c>
      <c r="AN109" s="96">
        <v>7.4469410427620269E-3</v>
      </c>
      <c r="AO109" s="96">
        <v>0</v>
      </c>
      <c r="AP109" s="96">
        <v>4.9999999999999991</v>
      </c>
      <c r="AQ109" s="96">
        <v>0</v>
      </c>
      <c r="AR109" s="96">
        <v>0</v>
      </c>
      <c r="AS109" s="96">
        <v>0</v>
      </c>
      <c r="AT109" s="96">
        <v>0</v>
      </c>
      <c r="AU109" s="96">
        <v>1.2306098317681713</v>
      </c>
      <c r="AV109" s="96">
        <v>0.76939016823182871</v>
      </c>
      <c r="AW109" s="96">
        <v>2</v>
      </c>
      <c r="AX109" s="96">
        <v>0.1614292111137724</v>
      </c>
      <c r="AY109" s="96">
        <v>4.2550585859224083E-2</v>
      </c>
      <c r="AZ109" s="96">
        <v>0.20397979697299648</v>
      </c>
      <c r="BA109" s="96"/>
      <c r="BB109" s="96">
        <v>0.97336996520482522</v>
      </c>
      <c r="BC109" s="96">
        <v>0.76876927739600998</v>
      </c>
      <c r="BR109" s="101"/>
      <c r="BS109" s="101"/>
      <c r="BT109" s="90"/>
      <c r="BU109" s="101"/>
      <c r="BV109" s="101"/>
      <c r="BW109" s="101"/>
    </row>
    <row r="110" spans="1:75">
      <c r="A110" s="100" t="s">
        <v>430</v>
      </c>
      <c r="B110" s="99" t="s">
        <v>494</v>
      </c>
      <c r="C110" s="99">
        <v>57</v>
      </c>
      <c r="D110" s="99" t="s">
        <v>498</v>
      </c>
      <c r="E110" s="96">
        <v>48.84</v>
      </c>
      <c r="F110" s="96">
        <v>3.86</v>
      </c>
      <c r="G110" s="96">
        <v>0.223</v>
      </c>
      <c r="H110" s="96">
        <v>0.438</v>
      </c>
      <c r="I110" s="96">
        <v>11.13</v>
      </c>
      <c r="J110" s="96">
        <v>11.5</v>
      </c>
      <c r="K110" s="96">
        <v>13.37</v>
      </c>
      <c r="L110" s="96">
        <v>8.1999999999999993</v>
      </c>
      <c r="M110" s="96">
        <v>0</v>
      </c>
      <c r="N110" s="96">
        <v>0</v>
      </c>
      <c r="O110" s="96">
        <v>0</v>
      </c>
      <c r="P110" s="96">
        <v>97.561000000000007</v>
      </c>
      <c r="Q110" s="98">
        <v>23</v>
      </c>
      <c r="R110" s="96">
        <v>6.9955749058919663</v>
      </c>
      <c r="S110" s="96">
        <v>1.0718731900091933</v>
      </c>
      <c r="T110" s="96">
        <v>4.0743809804515994E-2</v>
      </c>
      <c r="U110" s="96">
        <v>4.7186062024943472E-2</v>
      </c>
      <c r="V110" s="96">
        <v>1.3330488721928024</v>
      </c>
      <c r="W110" s="96">
        <v>1.941224166042085</v>
      </c>
      <c r="X110" s="96">
        <v>2.8549863820414649</v>
      </c>
      <c r="Y110" s="96">
        <v>1.2582980609619319</v>
      </c>
      <c r="Z110" s="96">
        <v>0</v>
      </c>
      <c r="AA110" s="96">
        <v>0</v>
      </c>
      <c r="AB110" s="96">
        <v>0</v>
      </c>
      <c r="AC110" s="96">
        <v>15.542935448968905</v>
      </c>
      <c r="AD110" s="96">
        <v>6.9042159893794137</v>
      </c>
      <c r="AE110" s="96">
        <v>1.0957840106205863</v>
      </c>
      <c r="AF110" s="96">
        <v>0</v>
      </c>
      <c r="AG110" s="97">
        <v>8</v>
      </c>
      <c r="AH110" s="96">
        <v>0.82008868125341872</v>
      </c>
      <c r="AI110" s="96">
        <v>4.6569834258235951E-2</v>
      </c>
      <c r="AJ110" s="96">
        <v>0</v>
      </c>
      <c r="AK110" s="96">
        <v>0.59289299452508626</v>
      </c>
      <c r="AL110" s="96">
        <v>2.817701603302019</v>
      </c>
      <c r="AM110" s="96">
        <v>0.72274688666123843</v>
      </c>
      <c r="AN110" s="96">
        <v>0</v>
      </c>
      <c r="AO110" s="96">
        <v>0</v>
      </c>
      <c r="AP110" s="96">
        <v>4.9999999999999982</v>
      </c>
      <c r="AQ110" s="96">
        <v>0</v>
      </c>
      <c r="AR110" s="96">
        <v>0</v>
      </c>
      <c r="AS110" s="96">
        <v>0</v>
      </c>
      <c r="AT110" s="96">
        <v>0</v>
      </c>
      <c r="AU110" s="96">
        <v>1.2418652803762351</v>
      </c>
      <c r="AV110" s="96">
        <v>0.75813471962376489</v>
      </c>
      <c r="AW110" s="96">
        <v>2</v>
      </c>
      <c r="AX110" s="96">
        <v>0.29974031089240127</v>
      </c>
      <c r="AY110" s="96">
        <v>4.0211714820414114E-2</v>
      </c>
      <c r="AZ110" s="96">
        <v>0.33995202571281541</v>
      </c>
      <c r="BA110" s="96"/>
      <c r="BB110" s="96">
        <v>1.0980867453365803</v>
      </c>
      <c r="BC110" s="96">
        <v>1.0957840106205863</v>
      </c>
      <c r="BR110" s="101"/>
      <c r="BS110" s="101"/>
      <c r="BT110" s="90"/>
      <c r="BU110" s="101"/>
      <c r="BV110" s="101"/>
      <c r="BW110" s="101"/>
    </row>
    <row r="111" spans="1:75">
      <c r="A111" s="100" t="s">
        <v>495</v>
      </c>
      <c r="B111" s="99" t="s">
        <v>494</v>
      </c>
      <c r="C111" s="99">
        <v>55</v>
      </c>
      <c r="D111" s="99" t="s">
        <v>497</v>
      </c>
      <c r="E111" s="96">
        <v>47.48</v>
      </c>
      <c r="F111" s="96">
        <v>3.68</v>
      </c>
      <c r="G111" s="96">
        <v>6.5699999999999995E-2</v>
      </c>
      <c r="H111" s="96">
        <v>0.2366</v>
      </c>
      <c r="I111" s="96">
        <v>13.6</v>
      </c>
      <c r="J111" s="96">
        <v>11.51</v>
      </c>
      <c r="K111" s="96">
        <v>12.22</v>
      </c>
      <c r="L111" s="96">
        <v>7.96</v>
      </c>
      <c r="M111" s="96">
        <v>0</v>
      </c>
      <c r="N111" s="96">
        <v>9.4100000000000003E-2</v>
      </c>
      <c r="O111" s="96">
        <v>0</v>
      </c>
      <c r="P111" s="96">
        <v>96.846399999999988</v>
      </c>
      <c r="Q111" s="98">
        <v>23</v>
      </c>
      <c r="R111" s="96">
        <v>6.9349424419813674</v>
      </c>
      <c r="S111" s="96">
        <v>1.0420494220384742</v>
      </c>
      <c r="T111" s="96">
        <v>1.2240707972142301E-2</v>
      </c>
      <c r="U111" s="96">
        <v>2.5991943764664825E-2</v>
      </c>
      <c r="V111" s="96">
        <v>1.6610175093417121</v>
      </c>
      <c r="W111" s="96">
        <v>1.9812421878415196</v>
      </c>
      <c r="X111" s="96">
        <v>2.660898044673385</v>
      </c>
      <c r="Y111" s="96">
        <v>1.2455671258073655</v>
      </c>
      <c r="Z111" s="96">
        <v>0</v>
      </c>
      <c r="AA111" s="96">
        <v>1.1640201917887952E-2</v>
      </c>
      <c r="AB111" s="96">
        <v>0</v>
      </c>
      <c r="AC111" s="96">
        <v>15.57558958533852</v>
      </c>
      <c r="AD111" s="96">
        <v>6.790906106572109</v>
      </c>
      <c r="AE111" s="96">
        <v>1.209093893427891</v>
      </c>
      <c r="AF111" s="96">
        <v>0</v>
      </c>
      <c r="AG111" s="97">
        <v>8</v>
      </c>
      <c r="AH111" s="96">
        <v>0.73099858528736483</v>
      </c>
      <c r="AI111" s="96">
        <v>2.5452100159422699E-2</v>
      </c>
      <c r="AJ111" s="96">
        <v>0</v>
      </c>
      <c r="AK111" s="96">
        <v>0.93556054700627</v>
      </c>
      <c r="AL111" s="96">
        <v>2.6056321204845587</v>
      </c>
      <c r="AM111" s="96">
        <v>0.69095820807788844</v>
      </c>
      <c r="AN111" s="96">
        <v>1.1398438984495662E-2</v>
      </c>
      <c r="AO111" s="96">
        <v>0</v>
      </c>
      <c r="AP111" s="96">
        <v>5</v>
      </c>
      <c r="AQ111" s="96">
        <v>0</v>
      </c>
      <c r="AR111" s="96">
        <v>0</v>
      </c>
      <c r="AS111" s="96">
        <v>5.3429483060085659E-16</v>
      </c>
      <c r="AT111" s="96">
        <v>0</v>
      </c>
      <c r="AU111" s="96">
        <v>1.2196971310945792</v>
      </c>
      <c r="AV111" s="96">
        <v>0.78030286890542033</v>
      </c>
      <c r="AW111" s="96">
        <v>2</v>
      </c>
      <c r="AX111" s="96">
        <v>0.24010355013462159</v>
      </c>
      <c r="AY111" s="96">
        <v>1.1986472737477752E-2</v>
      </c>
      <c r="AZ111" s="96">
        <v>0.25209002287209936</v>
      </c>
      <c r="BA111" s="96"/>
      <c r="BB111" s="96">
        <v>1.0323928917775196</v>
      </c>
      <c r="BC111" s="96">
        <v>1.209093893427891</v>
      </c>
      <c r="BR111" s="101"/>
      <c r="BS111" s="101"/>
      <c r="BT111" s="90"/>
      <c r="BU111" s="101"/>
      <c r="BV111" s="101"/>
      <c r="BW111" s="101"/>
    </row>
    <row r="112" spans="1:75">
      <c r="A112" s="100" t="s">
        <v>495</v>
      </c>
      <c r="B112" s="99" t="s">
        <v>494</v>
      </c>
      <c r="C112" s="99">
        <v>40</v>
      </c>
      <c r="D112" s="99" t="s">
        <v>496</v>
      </c>
      <c r="E112" s="96">
        <v>44.94</v>
      </c>
      <c r="F112" s="96">
        <v>3.32</v>
      </c>
      <c r="G112" s="96">
        <v>0.16689999999999999</v>
      </c>
      <c r="H112" s="96">
        <v>0.15409999999999999</v>
      </c>
      <c r="I112" s="96">
        <v>15.33</v>
      </c>
      <c r="J112" s="96">
        <v>12.31</v>
      </c>
      <c r="K112" s="96">
        <v>11.33</v>
      </c>
      <c r="L112" s="96">
        <v>9.23</v>
      </c>
      <c r="M112" s="96">
        <v>0</v>
      </c>
      <c r="N112" s="96">
        <v>0.18790000000000001</v>
      </c>
      <c r="O112" s="96">
        <v>0</v>
      </c>
      <c r="P112" s="96">
        <v>96.968899999999991</v>
      </c>
      <c r="Q112" s="98">
        <v>23</v>
      </c>
      <c r="R112" s="96">
        <v>6.6704654830765309</v>
      </c>
      <c r="S112" s="96">
        <v>0.95536539117959884</v>
      </c>
      <c r="T112" s="96">
        <v>3.1600097796192717E-2</v>
      </c>
      <c r="U112" s="96">
        <v>1.7203530416619862E-2</v>
      </c>
      <c r="V112" s="96">
        <v>1.9026915064676786</v>
      </c>
      <c r="W112" s="96">
        <v>2.1533331134368341</v>
      </c>
      <c r="X112" s="96">
        <v>2.5071358145623925</v>
      </c>
      <c r="Y112" s="96">
        <v>1.467731764178394</v>
      </c>
      <c r="Z112" s="96">
        <v>0</v>
      </c>
      <c r="AA112" s="96">
        <v>2.3620473162081733E-2</v>
      </c>
      <c r="AB112" s="96">
        <v>0</v>
      </c>
      <c r="AC112" s="96">
        <v>15.729147174276324</v>
      </c>
      <c r="AD112" s="96">
        <v>6.5325532730372062</v>
      </c>
      <c r="AE112" s="96">
        <v>1.4674467269627938</v>
      </c>
      <c r="AF112" s="96">
        <v>0</v>
      </c>
      <c r="AG112" s="97">
        <v>8</v>
      </c>
      <c r="AH112" s="96">
        <v>0.64136611583050396</v>
      </c>
      <c r="AI112" s="96">
        <v>1.6847846558236335E-2</v>
      </c>
      <c r="AJ112" s="96">
        <v>0</v>
      </c>
      <c r="AK112" s="96">
        <v>0.9313892636865847</v>
      </c>
      <c r="AL112" s="96">
        <v>2.4553006552422114</v>
      </c>
      <c r="AM112" s="96">
        <v>0.93196399999342794</v>
      </c>
      <c r="AN112" s="96">
        <v>2.3132118689035863E-2</v>
      </c>
      <c r="AO112" s="96">
        <v>0</v>
      </c>
      <c r="AP112" s="96">
        <v>5</v>
      </c>
      <c r="AQ112" s="96">
        <v>0</v>
      </c>
      <c r="AR112" s="96">
        <v>0</v>
      </c>
      <c r="AS112" s="96">
        <v>1.8735013540549517E-16</v>
      </c>
      <c r="AT112" s="96">
        <v>0</v>
      </c>
      <c r="AU112" s="96">
        <v>1.4373863359835688</v>
      </c>
      <c r="AV112" s="96">
        <v>0.56261366401643098</v>
      </c>
      <c r="AW112" s="96">
        <v>2</v>
      </c>
      <c r="AX112" s="96">
        <v>0.37299949955222544</v>
      </c>
      <c r="AY112" s="96">
        <v>3.0946764181681345E-2</v>
      </c>
      <c r="AZ112" s="96">
        <v>0.4039462637339068</v>
      </c>
      <c r="BA112" s="96"/>
      <c r="BB112" s="96">
        <v>0.96655992775033783</v>
      </c>
      <c r="BC112" s="96">
        <v>1.4674467269627938</v>
      </c>
      <c r="BT112" s="90"/>
    </row>
    <row r="113" spans="1:72">
      <c r="A113" s="100" t="s">
        <v>495</v>
      </c>
      <c r="B113" s="99" t="s">
        <v>494</v>
      </c>
      <c r="C113" s="99">
        <v>63</v>
      </c>
      <c r="D113" s="99" t="s">
        <v>493</v>
      </c>
      <c r="E113" s="96">
        <v>45.52</v>
      </c>
      <c r="F113" s="96">
        <v>3.92</v>
      </c>
      <c r="G113" s="96">
        <v>0.31780000000000003</v>
      </c>
      <c r="H113" s="96">
        <v>0</v>
      </c>
      <c r="I113" s="96">
        <v>13.93</v>
      </c>
      <c r="J113" s="96">
        <v>14.14</v>
      </c>
      <c r="K113" s="96">
        <v>11.38</v>
      </c>
      <c r="L113" s="96">
        <v>7.92</v>
      </c>
      <c r="M113" s="96">
        <v>0</v>
      </c>
      <c r="N113" s="96">
        <v>8.1299999999999997E-2</v>
      </c>
      <c r="O113" s="96">
        <v>0</v>
      </c>
      <c r="P113" s="96">
        <v>97.209099999999992</v>
      </c>
      <c r="Q113" s="98">
        <v>23</v>
      </c>
      <c r="R113" s="96">
        <v>6.6598011714901544</v>
      </c>
      <c r="S113" s="96">
        <v>1.1118684957488578</v>
      </c>
      <c r="T113" s="96">
        <v>5.9309180035633631E-2</v>
      </c>
      <c r="U113" s="96">
        <v>0</v>
      </c>
      <c r="V113" s="96">
        <v>1.704171421604574</v>
      </c>
      <c r="W113" s="96">
        <v>2.4380270084970075</v>
      </c>
      <c r="X113" s="96">
        <v>2.4821392951806978</v>
      </c>
      <c r="Y113" s="96">
        <v>1.241383906242705</v>
      </c>
      <c r="Z113" s="96">
        <v>0</v>
      </c>
      <c r="AA113" s="96">
        <v>1.0073683353958227E-2</v>
      </c>
      <c r="AB113" s="96">
        <v>0</v>
      </c>
      <c r="AC113" s="96">
        <v>15.706774162153588</v>
      </c>
      <c r="AD113" s="96">
        <v>6.5124139325707171</v>
      </c>
      <c r="AE113" s="96">
        <v>1.4875860674292829</v>
      </c>
      <c r="AF113" s="96">
        <v>0</v>
      </c>
      <c r="AG113" s="97">
        <v>8</v>
      </c>
      <c r="AH113" s="96">
        <v>0.89648526582449684</v>
      </c>
      <c r="AI113" s="96">
        <v>0</v>
      </c>
      <c r="AJ113" s="96">
        <v>0</v>
      </c>
      <c r="AK113" s="96">
        <v>0.99549064812703691</v>
      </c>
      <c r="AL113" s="96">
        <v>2.4272073763576221</v>
      </c>
      <c r="AM113" s="96">
        <v>0.67096596578163259</v>
      </c>
      <c r="AN113" s="96">
        <v>9.8507439092117011E-3</v>
      </c>
      <c r="AO113" s="96">
        <v>0</v>
      </c>
      <c r="AP113" s="96">
        <v>5</v>
      </c>
      <c r="AQ113" s="96">
        <v>0</v>
      </c>
      <c r="AR113" s="96">
        <v>0</v>
      </c>
      <c r="AS113" s="96">
        <v>8.5174922670461228E-16</v>
      </c>
      <c r="AT113" s="96">
        <v>0</v>
      </c>
      <c r="AU113" s="96">
        <v>1.2139109920116635</v>
      </c>
      <c r="AV113" s="96">
        <v>0.78608900798833559</v>
      </c>
      <c r="AW113" s="96">
        <v>2</v>
      </c>
      <c r="AX113" s="96">
        <v>0.30117286311661196</v>
      </c>
      <c r="AY113" s="96">
        <v>5.7996615881999607E-2</v>
      </c>
      <c r="AZ113" s="96">
        <v>0.35916947899861157</v>
      </c>
      <c r="BA113" s="96"/>
      <c r="BB113" s="96">
        <v>1.1452584869869471</v>
      </c>
      <c r="BC113" s="96">
        <v>1.4875860674292829</v>
      </c>
      <c r="BT113" s="90"/>
    </row>
    <row r="114" spans="1:72">
      <c r="A114" s="100" t="s">
        <v>492</v>
      </c>
      <c r="B114" s="99" t="s">
        <v>487</v>
      </c>
      <c r="C114" s="99">
        <v>66</v>
      </c>
      <c r="D114" s="99" t="s">
        <v>491</v>
      </c>
      <c r="E114" s="96">
        <v>43.28</v>
      </c>
      <c r="F114" s="96">
        <v>4.46</v>
      </c>
      <c r="G114" s="96">
        <v>0</v>
      </c>
      <c r="H114" s="96">
        <v>0</v>
      </c>
      <c r="I114" s="96">
        <v>16.32</v>
      </c>
      <c r="J114" s="96">
        <v>14.62</v>
      </c>
      <c r="K114" s="96">
        <v>10.41</v>
      </c>
      <c r="L114" s="96">
        <v>8.34</v>
      </c>
      <c r="M114" s="96">
        <v>0</v>
      </c>
      <c r="N114" s="96">
        <v>0.14779999999999999</v>
      </c>
      <c r="O114" s="96">
        <v>0</v>
      </c>
      <c r="P114" s="96">
        <v>97.577800000000011</v>
      </c>
      <c r="Q114" s="98">
        <v>23</v>
      </c>
      <c r="R114" s="96">
        <v>6.4241066977488472</v>
      </c>
      <c r="S114" s="96">
        <v>1.2834196959273041</v>
      </c>
      <c r="T114" s="96">
        <v>0</v>
      </c>
      <c r="U114" s="96">
        <v>0</v>
      </c>
      <c r="V114" s="96">
        <v>2.0255771973536247</v>
      </c>
      <c r="W114" s="96">
        <v>2.5574253097962805</v>
      </c>
      <c r="X114" s="96">
        <v>2.303568338817358</v>
      </c>
      <c r="Y114" s="96">
        <v>1.3262135569558096</v>
      </c>
      <c r="Z114" s="96">
        <v>0</v>
      </c>
      <c r="AA114" s="96">
        <v>1.8579698717444356E-2</v>
      </c>
      <c r="AB114" s="96">
        <v>0</v>
      </c>
      <c r="AC114" s="96">
        <v>15.938890495316668</v>
      </c>
      <c r="AD114" s="96">
        <v>6.2654194117336859</v>
      </c>
      <c r="AE114" s="96">
        <v>1.7345805882663141</v>
      </c>
      <c r="AF114" s="96">
        <v>0</v>
      </c>
      <c r="AG114" s="97">
        <v>8</v>
      </c>
      <c r="AH114" s="96">
        <v>0.75967159868313283</v>
      </c>
      <c r="AI114" s="96">
        <v>0</v>
      </c>
      <c r="AJ114" s="96">
        <v>0</v>
      </c>
      <c r="AK114" s="96">
        <v>1.1082165243591311</v>
      </c>
      <c r="AL114" s="96">
        <v>2.2466659514448888</v>
      </c>
      <c r="AM114" s="96">
        <v>0.86732517962778455</v>
      </c>
      <c r="AN114" s="96">
        <v>1.8120745885062739E-2</v>
      </c>
      <c r="AO114" s="96">
        <v>0</v>
      </c>
      <c r="AP114" s="96">
        <v>5</v>
      </c>
      <c r="AQ114" s="96">
        <v>0</v>
      </c>
      <c r="AR114" s="96">
        <v>0</v>
      </c>
      <c r="AS114" s="96">
        <v>4.5796699765787707E-16</v>
      </c>
      <c r="AT114" s="96">
        <v>0</v>
      </c>
      <c r="AU114" s="96">
        <v>1.2934536356264241</v>
      </c>
      <c r="AV114" s="96">
        <v>0.70654636437357543</v>
      </c>
      <c r="AW114" s="96">
        <v>2</v>
      </c>
      <c r="AX114" s="96">
        <v>0.5451704975337901</v>
      </c>
      <c r="AY114" s="96">
        <v>0</v>
      </c>
      <c r="AZ114" s="96">
        <v>0.5451704975337901</v>
      </c>
      <c r="BA114" s="96"/>
      <c r="BB114" s="96">
        <v>1.2517168619073655</v>
      </c>
      <c r="BC114" s="96">
        <v>1.7345805882663141</v>
      </c>
      <c r="BT114" s="90"/>
    </row>
    <row r="115" spans="1:72">
      <c r="A115" s="100" t="s">
        <v>488</v>
      </c>
      <c r="B115" s="99" t="s">
        <v>487</v>
      </c>
      <c r="C115" s="99">
        <v>30</v>
      </c>
      <c r="D115" s="99" t="s">
        <v>490</v>
      </c>
      <c r="E115" s="96">
        <v>41.35</v>
      </c>
      <c r="F115" s="96">
        <v>4.04</v>
      </c>
      <c r="G115" s="96">
        <v>0.54220000000000002</v>
      </c>
      <c r="H115" s="96">
        <v>0.11360000000000001</v>
      </c>
      <c r="I115" s="96">
        <v>17.489999999999998</v>
      </c>
      <c r="J115" s="96">
        <v>16.940000000000001</v>
      </c>
      <c r="K115" s="96">
        <v>8.0500000000000007</v>
      </c>
      <c r="L115" s="96">
        <v>9.1300000000000008</v>
      </c>
      <c r="M115" s="96">
        <v>0</v>
      </c>
      <c r="N115" s="96">
        <v>0</v>
      </c>
      <c r="O115" s="96">
        <v>0</v>
      </c>
      <c r="P115" s="96">
        <v>97.655799999999985</v>
      </c>
      <c r="Q115" s="98">
        <v>23</v>
      </c>
      <c r="R115" s="96">
        <v>6.1963397320134099</v>
      </c>
      <c r="S115" s="96">
        <v>1.1736792326747658</v>
      </c>
      <c r="T115" s="96">
        <v>0.1036401988072798</v>
      </c>
      <c r="U115" s="96">
        <v>1.2803535396470746E-2</v>
      </c>
      <c r="V115" s="96">
        <v>2.1915564834126937</v>
      </c>
      <c r="W115" s="96">
        <v>2.9915978066763289</v>
      </c>
      <c r="X115" s="96">
        <v>1.7983758650207446</v>
      </c>
      <c r="Y115" s="96">
        <v>1.4657246909912807</v>
      </c>
      <c r="Z115" s="96">
        <v>0</v>
      </c>
      <c r="AA115" s="96">
        <v>0</v>
      </c>
      <c r="AB115" s="96">
        <v>0</v>
      </c>
      <c r="AC115" s="96">
        <v>15.933717544992973</v>
      </c>
      <c r="AD115" s="96">
        <v>6.1067705897905116</v>
      </c>
      <c r="AE115" s="96">
        <v>1.8932294102094884</v>
      </c>
      <c r="AF115" s="96">
        <v>0</v>
      </c>
      <c r="AG115" s="97">
        <v>8</v>
      </c>
      <c r="AH115" s="96">
        <v>1.0551243425561885</v>
      </c>
      <c r="AI115" s="96">
        <v>1.2618458119807325E-2</v>
      </c>
      <c r="AJ115" s="96">
        <v>0</v>
      </c>
      <c r="AK115" s="96">
        <v>0.65532601649042077</v>
      </c>
      <c r="AL115" s="96">
        <v>1.7723800367429541</v>
      </c>
      <c r="AM115" s="96">
        <v>1.5045511460906296</v>
      </c>
      <c r="AN115" s="96">
        <v>0</v>
      </c>
      <c r="AO115" s="96">
        <v>0</v>
      </c>
      <c r="AP115" s="96">
        <v>5</v>
      </c>
      <c r="AQ115" s="96">
        <v>0</v>
      </c>
      <c r="AR115" s="96">
        <v>8.8817841970012523E-16</v>
      </c>
      <c r="AS115" s="96">
        <v>0</v>
      </c>
      <c r="AT115" s="96">
        <v>0</v>
      </c>
      <c r="AU115" s="96">
        <v>1.4445373918784297</v>
      </c>
      <c r="AV115" s="96">
        <v>0.55546260812156945</v>
      </c>
      <c r="AW115" s="96">
        <v>2</v>
      </c>
      <c r="AX115" s="96">
        <v>0.60125089209466487</v>
      </c>
      <c r="AY115" s="96">
        <v>0.10214206214782288</v>
      </c>
      <c r="AZ115" s="96">
        <v>0.70339295424248771</v>
      </c>
      <c r="BA115" s="96"/>
      <c r="BB115" s="96">
        <v>1.2588555623640572</v>
      </c>
      <c r="BC115" s="96">
        <v>1.8932294102094884</v>
      </c>
      <c r="BT115" s="90"/>
    </row>
    <row r="116" spans="1:72">
      <c r="A116" s="100" t="s">
        <v>488</v>
      </c>
      <c r="B116" s="99" t="s">
        <v>487</v>
      </c>
      <c r="C116" s="99">
        <v>31</v>
      </c>
      <c r="D116" s="99" t="s">
        <v>489</v>
      </c>
      <c r="E116" s="96">
        <v>43.36</v>
      </c>
      <c r="F116" s="96">
        <v>4.6100000000000003</v>
      </c>
      <c r="G116" s="96">
        <v>0.49480000000000002</v>
      </c>
      <c r="H116" s="96">
        <v>0.1363</v>
      </c>
      <c r="I116" s="96">
        <v>15.98</v>
      </c>
      <c r="J116" s="96">
        <v>15.77</v>
      </c>
      <c r="K116" s="96">
        <v>9.7899999999999991</v>
      </c>
      <c r="L116" s="96">
        <v>7.57</v>
      </c>
      <c r="M116" s="96">
        <v>0</v>
      </c>
      <c r="N116" s="96">
        <v>0.1148</v>
      </c>
      <c r="O116" s="96">
        <v>0</v>
      </c>
      <c r="P116" s="96">
        <v>97.82589999999999</v>
      </c>
      <c r="Q116" s="98">
        <v>23</v>
      </c>
      <c r="R116" s="96">
        <v>6.403029025333681</v>
      </c>
      <c r="S116" s="96">
        <v>1.3197919349592588</v>
      </c>
      <c r="T116" s="96">
        <v>9.3204075887178245E-2</v>
      </c>
      <c r="U116" s="96">
        <v>1.5138537487293866E-2</v>
      </c>
      <c r="V116" s="96">
        <v>1.9732227932949948</v>
      </c>
      <c r="W116" s="96">
        <v>2.7444668108347106</v>
      </c>
      <c r="X116" s="96">
        <v>2.1552803362544095</v>
      </c>
      <c r="Y116" s="96">
        <v>1.1976060892535487</v>
      </c>
      <c r="Z116" s="96">
        <v>0</v>
      </c>
      <c r="AA116" s="96">
        <v>1.4357433879816793E-2</v>
      </c>
      <c r="AB116" s="96">
        <v>0</v>
      </c>
      <c r="AC116" s="96">
        <v>15.916097037184892</v>
      </c>
      <c r="AD116" s="96">
        <v>6.2560151067612013</v>
      </c>
      <c r="AE116" s="96">
        <v>1.7439848932387987</v>
      </c>
      <c r="AF116" s="96">
        <v>0</v>
      </c>
      <c r="AG116" s="97">
        <v>8</v>
      </c>
      <c r="AH116" s="96">
        <v>0.93746880010783373</v>
      </c>
      <c r="AI116" s="96">
        <v>1.4790955786717791E-2</v>
      </c>
      <c r="AJ116" s="96">
        <v>0</v>
      </c>
      <c r="AK116" s="96">
        <v>1.0319131171982086</v>
      </c>
      <c r="AL116" s="96">
        <v>2.1057949744668361</v>
      </c>
      <c r="AM116" s="96">
        <v>0.89600436607693767</v>
      </c>
      <c r="AN116" s="96">
        <v>1.4027786363465466E-2</v>
      </c>
      <c r="AO116" s="96">
        <v>0</v>
      </c>
      <c r="AP116" s="96">
        <v>5</v>
      </c>
      <c r="AQ116" s="96">
        <v>0</v>
      </c>
      <c r="AR116" s="96">
        <v>0</v>
      </c>
      <c r="AS116" s="96">
        <v>1.4935969128160309E-15</v>
      </c>
      <c r="AT116" s="96">
        <v>0</v>
      </c>
      <c r="AU116" s="96">
        <v>1.1701089838381549</v>
      </c>
      <c r="AV116" s="96">
        <v>0.82989101616184358</v>
      </c>
      <c r="AW116" s="96">
        <v>2</v>
      </c>
      <c r="AX116" s="96">
        <v>0.45959841926304779</v>
      </c>
      <c r="AY116" s="96">
        <v>9.1064104887689179E-2</v>
      </c>
      <c r="AZ116" s="96">
        <v>0.55066252415073702</v>
      </c>
      <c r="BA116" s="96"/>
      <c r="BB116" s="96">
        <v>1.3805535403125806</v>
      </c>
      <c r="BC116" s="96">
        <v>1.7439848932387987</v>
      </c>
      <c r="BT116" s="90"/>
    </row>
    <row r="117" spans="1:72">
      <c r="A117" s="100" t="s">
        <v>488</v>
      </c>
      <c r="B117" s="99" t="s">
        <v>487</v>
      </c>
      <c r="C117" s="99">
        <v>62</v>
      </c>
      <c r="D117" s="99" t="s">
        <v>486</v>
      </c>
      <c r="E117" s="96">
        <v>40.74</v>
      </c>
      <c r="F117" s="96">
        <v>4.4000000000000004</v>
      </c>
      <c r="G117" s="96">
        <v>0.63670000000000004</v>
      </c>
      <c r="H117" s="96">
        <v>0.1101</v>
      </c>
      <c r="I117" s="96">
        <v>16.59</v>
      </c>
      <c r="J117" s="96">
        <v>16.63</v>
      </c>
      <c r="K117" s="96">
        <v>9.26</v>
      </c>
      <c r="L117" s="96">
        <v>8.4700000000000006</v>
      </c>
      <c r="M117" s="96">
        <v>0</v>
      </c>
      <c r="N117" s="96">
        <v>6.1499999999999999E-2</v>
      </c>
      <c r="O117" s="96">
        <v>0</v>
      </c>
      <c r="P117" s="96">
        <v>96.898299999999992</v>
      </c>
      <c r="Q117" s="98">
        <v>23</v>
      </c>
      <c r="R117" s="96">
        <v>6.143665306216735</v>
      </c>
      <c r="S117" s="96">
        <v>1.2863748714520375</v>
      </c>
      <c r="T117" s="96">
        <v>0.12247582972134888</v>
      </c>
      <c r="U117" s="96">
        <v>1.2487793551177561E-2</v>
      </c>
      <c r="V117" s="96">
        <v>2.0919729330293362</v>
      </c>
      <c r="W117" s="96">
        <v>2.9554857222910336</v>
      </c>
      <c r="X117" s="96">
        <v>2.0818162208770885</v>
      </c>
      <c r="Y117" s="96">
        <v>1.3683961793442383</v>
      </c>
      <c r="Z117" s="96">
        <v>0</v>
      </c>
      <c r="AA117" s="96">
        <v>7.8545331902675954E-3</v>
      </c>
      <c r="AB117" s="96">
        <v>0</v>
      </c>
      <c r="AC117" s="96">
        <v>16.070529389673265</v>
      </c>
      <c r="AD117" s="96">
        <v>6.0081209382114142</v>
      </c>
      <c r="AE117" s="96">
        <v>1.9918790617885858</v>
      </c>
      <c r="AF117" s="96">
        <v>0</v>
      </c>
      <c r="AG117" s="97">
        <v>8</v>
      </c>
      <c r="AH117" s="96">
        <v>0.89840137596793346</v>
      </c>
      <c r="AI117" s="96">
        <v>1.2212282109666824E-2</v>
      </c>
      <c r="AJ117" s="96">
        <v>0</v>
      </c>
      <c r="AK117" s="96">
        <v>0.99248254671264802</v>
      </c>
      <c r="AL117" s="96">
        <v>2.0358862344768731</v>
      </c>
      <c r="AM117" s="96">
        <v>1.0533363178642987</v>
      </c>
      <c r="AN117" s="96">
        <v>7.6812428685801848E-3</v>
      </c>
      <c r="AO117" s="96">
        <v>0</v>
      </c>
      <c r="AP117" s="96">
        <v>5</v>
      </c>
      <c r="AQ117" s="96">
        <v>0</v>
      </c>
      <c r="AR117" s="96">
        <v>0</v>
      </c>
      <c r="AS117" s="96">
        <v>3.9811903773667723E-16</v>
      </c>
      <c r="AT117" s="96">
        <v>0</v>
      </c>
      <c r="AU117" s="96">
        <v>1.3382059938335749</v>
      </c>
      <c r="AV117" s="96">
        <v>0.6617940061664247</v>
      </c>
      <c r="AW117" s="96">
        <v>2</v>
      </c>
      <c r="AX117" s="96">
        <v>0.59620027157188016</v>
      </c>
      <c r="AY117" s="96">
        <v>0.11977371166835059</v>
      </c>
      <c r="AZ117" s="96">
        <v>0.71597398324023076</v>
      </c>
      <c r="BA117" s="96"/>
      <c r="BB117" s="96">
        <v>1.3777679894066555</v>
      </c>
      <c r="BC117" s="96">
        <v>1.9918790617885858</v>
      </c>
      <c r="BT117" s="90"/>
    </row>
    <row r="118" spans="1:72"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BB118" s="95"/>
      <c r="BC118" s="95"/>
    </row>
    <row r="119" spans="1:72">
      <c r="D119" s="94"/>
    </row>
    <row r="120" spans="1:72">
      <c r="D120" s="94"/>
    </row>
    <row r="121" spans="1:72">
      <c r="D121" s="9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50"/>
  <sheetViews>
    <sheetView showZeros="0" tabSelected="1" zoomScale="55" zoomScaleNormal="55" workbookViewId="0">
      <pane xSplit="2" ySplit="2" topLeftCell="E3" activePane="bottomRight" state="frozen"/>
      <selection pane="topRight" activeCell="D1" sqref="D1"/>
      <selection pane="bottomLeft" activeCell="A3" sqref="A3"/>
      <selection pane="bottomRight" activeCell="AB59" sqref="AB59"/>
    </sheetView>
  </sheetViews>
  <sheetFormatPr baseColWidth="10" defaultRowHeight="15"/>
  <cols>
    <col min="1" max="1" width="11.42578125" style="16"/>
    <col min="2" max="2" width="15.140625" style="16" bestFit="1" customWidth="1"/>
    <col min="3" max="13" width="5.85546875" style="16" customWidth="1"/>
    <col min="14" max="14" width="8.140625" style="16" bestFit="1" customWidth="1"/>
    <col min="15" max="41" width="5.85546875" style="16" customWidth="1"/>
    <col min="42" max="42" width="6.28515625" style="16" bestFit="1" customWidth="1"/>
    <col min="43" max="43" width="6.140625" style="16" bestFit="1" customWidth="1"/>
    <col min="44" max="50" width="6.28515625" style="16" customWidth="1"/>
    <col min="51" max="51" width="7.140625" style="16" bestFit="1" customWidth="1"/>
    <col min="52" max="52" width="7.42578125" style="16" bestFit="1" customWidth="1"/>
    <col min="53" max="53" width="6.28515625" style="16" customWidth="1"/>
    <col min="54" max="54" width="6.42578125" style="16" bestFit="1" customWidth="1"/>
    <col min="55" max="55" width="7.42578125" style="16" bestFit="1" customWidth="1"/>
    <col min="56" max="56" width="8.140625" style="16" bestFit="1" customWidth="1"/>
    <col min="57" max="16384" width="11.42578125" style="16"/>
  </cols>
  <sheetData>
    <row r="1" spans="1:56">
      <c r="C1" s="16">
        <v>2</v>
      </c>
      <c r="D1" s="16">
        <v>1</v>
      </c>
      <c r="E1" s="16">
        <v>1</v>
      </c>
      <c r="F1" s="16">
        <v>2</v>
      </c>
      <c r="G1" s="16">
        <v>1</v>
      </c>
      <c r="H1" s="16">
        <v>3</v>
      </c>
      <c r="I1" s="16">
        <v>1</v>
      </c>
      <c r="J1" s="16">
        <v>1</v>
      </c>
      <c r="K1" s="16">
        <v>3</v>
      </c>
      <c r="L1" s="16">
        <v>1</v>
      </c>
      <c r="M1" s="16">
        <v>1</v>
      </c>
      <c r="N1" s="16">
        <v>1</v>
      </c>
      <c r="P1" s="16" t="s">
        <v>158</v>
      </c>
      <c r="AC1" s="16">
        <v>0.5</v>
      </c>
      <c r="AD1" s="16">
        <v>2</v>
      </c>
      <c r="AE1" s="16">
        <v>2</v>
      </c>
      <c r="AF1" s="16">
        <v>0.5</v>
      </c>
      <c r="AG1" s="16">
        <v>1</v>
      </c>
      <c r="AH1" s="112">
        <v>0.66666666666666663</v>
      </c>
      <c r="AI1" s="113">
        <v>1</v>
      </c>
      <c r="AJ1" s="113">
        <v>1</v>
      </c>
      <c r="AK1" s="112">
        <v>0.66666666666666663</v>
      </c>
      <c r="AL1" s="16">
        <v>1</v>
      </c>
      <c r="AM1" s="16">
        <v>1</v>
      </c>
      <c r="AN1" s="32" t="s">
        <v>154</v>
      </c>
      <c r="AO1" s="13"/>
      <c r="AW1" s="74"/>
      <c r="AX1" s="74"/>
      <c r="AY1" s="74"/>
    </row>
    <row r="2" spans="1:56">
      <c r="A2" s="16" t="s">
        <v>12</v>
      </c>
      <c r="C2" s="13" t="s">
        <v>0</v>
      </c>
      <c r="D2" s="13" t="s">
        <v>1</v>
      </c>
      <c r="E2" s="13" t="s">
        <v>2</v>
      </c>
      <c r="F2" s="13" t="s">
        <v>3</v>
      </c>
      <c r="G2" s="13" t="s">
        <v>4</v>
      </c>
      <c r="H2" s="13" t="s">
        <v>5</v>
      </c>
      <c r="I2" s="13" t="s">
        <v>6</v>
      </c>
      <c r="J2" s="13" t="s">
        <v>7</v>
      </c>
      <c r="K2" s="13" t="s">
        <v>8</v>
      </c>
      <c r="L2" s="13" t="s">
        <v>9</v>
      </c>
      <c r="M2" s="13" t="s">
        <v>10</v>
      </c>
      <c r="N2" s="13" t="s">
        <v>145</v>
      </c>
      <c r="O2" s="13" t="s">
        <v>146</v>
      </c>
      <c r="P2" s="13" t="s">
        <v>141</v>
      </c>
      <c r="Q2" s="13" t="s">
        <v>140</v>
      </c>
      <c r="R2" s="13" t="s">
        <v>139</v>
      </c>
      <c r="S2" s="13" t="s">
        <v>138</v>
      </c>
      <c r="T2" s="13" t="s">
        <v>121</v>
      </c>
      <c r="U2" s="13" t="s">
        <v>137</v>
      </c>
      <c r="V2" s="13" t="s">
        <v>136</v>
      </c>
      <c r="W2" s="13" t="s">
        <v>135</v>
      </c>
      <c r="X2" s="13" t="s">
        <v>134</v>
      </c>
      <c r="Y2" s="13" t="s">
        <v>133</v>
      </c>
      <c r="Z2" s="13" t="s">
        <v>132</v>
      </c>
      <c r="AA2" s="13" t="s">
        <v>145</v>
      </c>
      <c r="AB2" s="13" t="s">
        <v>144</v>
      </c>
      <c r="AC2" s="13" t="s">
        <v>141</v>
      </c>
      <c r="AD2" s="13" t="s">
        <v>140</v>
      </c>
      <c r="AE2" s="13" t="s">
        <v>139</v>
      </c>
      <c r="AF2" s="13" t="s">
        <v>138</v>
      </c>
      <c r="AG2" s="13" t="s">
        <v>121</v>
      </c>
      <c r="AH2" s="13" t="s">
        <v>137</v>
      </c>
      <c r="AI2" s="13" t="s">
        <v>136</v>
      </c>
      <c r="AJ2" s="13" t="s">
        <v>135</v>
      </c>
      <c r="AK2" s="13" t="s">
        <v>134</v>
      </c>
      <c r="AL2" s="13" t="s">
        <v>133</v>
      </c>
      <c r="AM2" s="13" t="s">
        <v>132</v>
      </c>
      <c r="AN2" s="13" t="s">
        <v>131</v>
      </c>
      <c r="AO2" s="13" t="s">
        <v>693</v>
      </c>
      <c r="AP2" s="13" t="s">
        <v>471</v>
      </c>
      <c r="AQ2" s="13" t="s">
        <v>137</v>
      </c>
      <c r="AR2" s="13" t="s">
        <v>140</v>
      </c>
      <c r="AS2" s="13" t="s">
        <v>135</v>
      </c>
      <c r="AT2" s="13" t="s">
        <v>139</v>
      </c>
      <c r="AU2" s="13" t="s">
        <v>136</v>
      </c>
      <c r="AV2" s="13" t="s">
        <v>319</v>
      </c>
      <c r="AW2" s="111" t="s">
        <v>138</v>
      </c>
      <c r="AX2" s="111" t="s">
        <v>134</v>
      </c>
      <c r="AY2" s="111" t="s">
        <v>132</v>
      </c>
      <c r="AZ2" s="13" t="s">
        <v>232</v>
      </c>
      <c r="BA2" s="13" t="s">
        <v>692</v>
      </c>
      <c r="BB2" s="13" t="s">
        <v>691</v>
      </c>
      <c r="BC2" s="13" t="s">
        <v>690</v>
      </c>
      <c r="BD2" s="13" t="s">
        <v>689</v>
      </c>
    </row>
    <row r="3" spans="1:56">
      <c r="A3" s="16">
        <v>24</v>
      </c>
      <c r="B3" s="16" t="s">
        <v>688</v>
      </c>
      <c r="C3" s="16">
        <v>67.959999999999994</v>
      </c>
      <c r="D3" s="16">
        <v>11.94</v>
      </c>
      <c r="E3" s="16">
        <v>4.5699999999999998E-2</v>
      </c>
      <c r="F3" s="16">
        <v>0</v>
      </c>
      <c r="G3" s="16">
        <v>0</v>
      </c>
      <c r="H3" s="16">
        <v>19.46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4">
        <f>SUM(C3:M3)</f>
        <v>99.405699999999996</v>
      </c>
      <c r="O3" s="16">
        <v>8</v>
      </c>
      <c r="P3" s="4">
        <v>1.1310775027752673</v>
      </c>
      <c r="Q3" s="4">
        <v>0.19264608268550573</v>
      </c>
      <c r="R3" s="4">
        <v>9.7031721092190749E-4</v>
      </c>
      <c r="S3" s="4">
        <v>0</v>
      </c>
      <c r="T3" s="4">
        <v>0</v>
      </c>
      <c r="U3" s="4">
        <v>0.19085691419873443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f>SUM(P3:Z3)</f>
        <v>1.5155508168704293</v>
      </c>
      <c r="AB3" s="4">
        <f>O3/AA3</f>
        <v>5.2786088799844926</v>
      </c>
      <c r="AC3" s="4">
        <f>P3*$AB3*AC$1</f>
        <v>2.9852578750501051</v>
      </c>
      <c r="AD3" s="4">
        <f>Q3*$AB3*AD$1</f>
        <v>2.0338066455158748</v>
      </c>
      <c r="AE3" s="4">
        <f>R3*$AB3*AE$1</f>
        <v>1.0243850091948333E-2</v>
      </c>
      <c r="AF3" s="4">
        <f>S3*$AB3*AF$1</f>
        <v>0</v>
      </c>
      <c r="AG3" s="4">
        <f>T3*$AB3*AG$1</f>
        <v>0</v>
      </c>
      <c r="AH3" s="4">
        <f>U3*$AB3*AH$1</f>
        <v>0.67163933473058535</v>
      </c>
      <c r="AI3" s="4">
        <f>V3*$AB3*AI$1</f>
        <v>0</v>
      </c>
      <c r="AJ3" s="4">
        <f>W3*$AB3*AJ$1</f>
        <v>0</v>
      </c>
      <c r="AK3" s="4">
        <f>X3*$AB3*AK$1</f>
        <v>0</v>
      </c>
      <c r="AL3" s="4">
        <f>Y3*$AB3*AL$1</f>
        <v>0</v>
      </c>
      <c r="AM3" s="4">
        <f>Z3*$AB3*AM$1</f>
        <v>0</v>
      </c>
      <c r="AN3" s="4">
        <f>AC3</f>
        <v>2.9852578750501051</v>
      </c>
      <c r="AO3" s="4">
        <f>IF(3-AN3&gt;AH3,AH3,3-AN3)</f>
        <v>1.4742124949894908E-2</v>
      </c>
      <c r="AP3" s="4">
        <f>SUM(AN3:AO3)</f>
        <v>3</v>
      </c>
      <c r="AQ3" s="4">
        <f>AH3-AO3</f>
        <v>0.65689720978069044</v>
      </c>
      <c r="AR3" s="4">
        <f>AD3</f>
        <v>2.0338066455158748</v>
      </c>
      <c r="AS3" s="4">
        <f>AJ3</f>
        <v>0</v>
      </c>
      <c r="AT3" s="4">
        <f>AE3</f>
        <v>1.0243850091948333E-2</v>
      </c>
      <c r="AU3" s="4">
        <f>AI3</f>
        <v>0</v>
      </c>
      <c r="AV3" s="4">
        <f>AG3</f>
        <v>0</v>
      </c>
      <c r="AW3" s="74">
        <f>AF3</f>
        <v>0</v>
      </c>
      <c r="AX3" s="74">
        <f>AK3</f>
        <v>0</v>
      </c>
      <c r="AY3" s="74">
        <f>AM3</f>
        <v>0</v>
      </c>
      <c r="AZ3" s="74">
        <f>AL3</f>
        <v>0</v>
      </c>
      <c r="BA3" s="4">
        <f>SUM(AQ3:AZ3)</f>
        <v>2.7009477053885136</v>
      </c>
      <c r="BB3" s="4">
        <f>AT3/(AT3+AS3+AR3)*100</f>
        <v>0.50115445356951427</v>
      </c>
      <c r="BC3" s="4">
        <v>0</v>
      </c>
      <c r="BD3" s="4">
        <f>AR3/(AR3+AS3+AT3)*100</f>
        <v>99.498845546430488</v>
      </c>
    </row>
    <row r="4" spans="1:56">
      <c r="A4" s="16">
        <v>50</v>
      </c>
      <c r="B4" s="16" t="s">
        <v>687</v>
      </c>
      <c r="C4" s="16">
        <v>66.08</v>
      </c>
      <c r="D4" s="16">
        <v>10.66</v>
      </c>
      <c r="E4" s="16">
        <v>6.1899999999999997E-2</v>
      </c>
      <c r="F4" s="16">
        <v>0</v>
      </c>
      <c r="G4" s="16">
        <v>0.1179</v>
      </c>
      <c r="H4" s="16">
        <v>20.84</v>
      </c>
      <c r="I4" s="16">
        <v>0</v>
      </c>
      <c r="J4" s="16">
        <v>1.74</v>
      </c>
      <c r="K4" s="16">
        <v>0</v>
      </c>
      <c r="L4" s="16">
        <v>0</v>
      </c>
      <c r="M4" s="16">
        <v>0</v>
      </c>
      <c r="N4" s="4">
        <f>SUM(C4:M4)</f>
        <v>99.499799999999993</v>
      </c>
      <c r="O4" s="16">
        <v>8</v>
      </c>
      <c r="P4" s="4">
        <v>1.0661686050132513</v>
      </c>
      <c r="Q4" s="4">
        <v>0.17199390631721032</v>
      </c>
      <c r="R4" s="4">
        <v>1.3142808611830651E-3</v>
      </c>
      <c r="S4" s="4">
        <v>0</v>
      </c>
      <c r="T4" s="4">
        <v>4.9231394513699058E-3</v>
      </c>
      <c r="U4" s="4">
        <v>0.204391474403989</v>
      </c>
      <c r="V4" s="4">
        <v>0</v>
      </c>
      <c r="W4" s="4">
        <v>9.3085628078334579E-2</v>
      </c>
      <c r="X4" s="4">
        <v>0</v>
      </c>
      <c r="Y4" s="4">
        <v>0</v>
      </c>
      <c r="Z4" s="4">
        <v>0</v>
      </c>
      <c r="AA4" s="4">
        <f>SUM(P4:Z4)</f>
        <v>1.5418770341253378</v>
      </c>
      <c r="AB4" s="4">
        <f>O4/AA4</f>
        <v>5.1884811972299518</v>
      </c>
      <c r="AC4" s="4">
        <f>P4*$AB4*AC$1</f>
        <v>2.7658978800940708</v>
      </c>
      <c r="AD4" s="4">
        <f>Q4*$AB4*AD$1</f>
        <v>1.784774297929951</v>
      </c>
      <c r="AE4" s="4">
        <f>R4*$AB4*AE$1</f>
        <v>1.3638243072255044E-2</v>
      </c>
      <c r="AF4" s="4">
        <f>S4*$AB4*AF$1</f>
        <v>0</v>
      </c>
      <c r="AG4" s="4">
        <f>T4*$AB4*AG$1</f>
        <v>2.5543616474773736E-2</v>
      </c>
      <c r="AH4" s="4">
        <f>U4*$AB4*AH$1</f>
        <v>0.70698754787946927</v>
      </c>
      <c r="AI4" s="4">
        <f>V4*$AB4*AI$1</f>
        <v>0</v>
      </c>
      <c r="AJ4" s="4">
        <f>W4*$AB4*AJ$1</f>
        <v>0.48297303101677941</v>
      </c>
      <c r="AK4" s="4">
        <f>X4*$AB4*AK$1</f>
        <v>0</v>
      </c>
      <c r="AL4" s="4">
        <f>Y4*$AB4*AL$1</f>
        <v>0</v>
      </c>
      <c r="AM4" s="4">
        <f>Z4*$AB4*AM$1</f>
        <v>0</v>
      </c>
      <c r="AN4" s="4">
        <f>AC4</f>
        <v>2.7658978800940708</v>
      </c>
      <c r="AO4" s="4">
        <f>IF(3-AN4&gt;AH4,AH4,3-AN4)</f>
        <v>0.23410211990592922</v>
      </c>
      <c r="AP4" s="4">
        <f>SUM(AN4:AO4)</f>
        <v>3</v>
      </c>
      <c r="AQ4" s="4">
        <f>AH4-AO4</f>
        <v>0.47288542797354005</v>
      </c>
      <c r="AR4" s="4">
        <f>AD4</f>
        <v>1.784774297929951</v>
      </c>
      <c r="AS4" s="4">
        <f>AJ4</f>
        <v>0.48297303101677941</v>
      </c>
      <c r="AT4" s="4">
        <f>AE4</f>
        <v>1.3638243072255044E-2</v>
      </c>
      <c r="AU4" s="4">
        <f>AI4</f>
        <v>0</v>
      </c>
      <c r="AV4" s="4">
        <f>AG4</f>
        <v>2.5543616474773736E-2</v>
      </c>
      <c r="AW4" s="74">
        <f>AF4</f>
        <v>0</v>
      </c>
      <c r="AX4" s="74">
        <f>AK4</f>
        <v>0</v>
      </c>
      <c r="AY4" s="74">
        <f>AM4</f>
        <v>0</v>
      </c>
      <c r="AZ4" s="74">
        <f>AL4</f>
        <v>0</v>
      </c>
      <c r="BA4" s="4">
        <f>SUM(AQ4:AZ4)</f>
        <v>2.779814616467299</v>
      </c>
      <c r="BB4" s="4">
        <f>AT4/(AT4+AS4+AR4)*100</f>
        <v>0.59780526534080969</v>
      </c>
      <c r="BC4" s="4">
        <f>AS4/(AS4+AR4+AT4)*100</f>
        <v>21.170162419733238</v>
      </c>
      <c r="BD4" s="4">
        <f>AR4/(AR4+AS4+AT4)*100</f>
        <v>78.232032314925959</v>
      </c>
    </row>
    <row r="5" spans="1:56">
      <c r="A5" s="16">
        <v>40</v>
      </c>
      <c r="B5" s="16" t="s">
        <v>686</v>
      </c>
      <c r="C5" s="16">
        <v>67.55</v>
      </c>
      <c r="D5" s="16">
        <v>11.67</v>
      </c>
      <c r="E5" s="16">
        <v>4.8000000000000001E-2</v>
      </c>
      <c r="F5" s="16">
        <v>0</v>
      </c>
      <c r="G5" s="16">
        <v>9.2100000000000001E-2</v>
      </c>
      <c r="H5" s="16">
        <v>19.98</v>
      </c>
      <c r="I5" s="16">
        <v>0</v>
      </c>
      <c r="J5" s="16">
        <v>0.35439999999999999</v>
      </c>
      <c r="K5" s="16">
        <v>0</v>
      </c>
      <c r="L5" s="16">
        <v>0</v>
      </c>
      <c r="M5" s="16">
        <v>0</v>
      </c>
      <c r="N5" s="4">
        <f>SUM(C5:M5)</f>
        <v>99.694500000000005</v>
      </c>
      <c r="O5" s="16">
        <v>8</v>
      </c>
      <c r="P5" s="4">
        <v>1.0898863388112154</v>
      </c>
      <c r="Q5" s="4">
        <v>0.18828976423281843</v>
      </c>
      <c r="R5" s="4">
        <v>1.0191515563293559E-3</v>
      </c>
      <c r="S5" s="4">
        <v>0</v>
      </c>
      <c r="T5" s="4">
        <v>3.845811225370384E-3</v>
      </c>
      <c r="U5" s="4">
        <v>0.19595689340651151</v>
      </c>
      <c r="V5" s="4">
        <v>0</v>
      </c>
      <c r="W5" s="4">
        <v>1.8959509535035501E-2</v>
      </c>
      <c r="X5" s="4">
        <v>0</v>
      </c>
      <c r="Y5" s="4">
        <v>0</v>
      </c>
      <c r="Z5" s="4">
        <v>0</v>
      </c>
      <c r="AA5" s="4">
        <f>SUM(P5:Z5)</f>
        <v>1.4979574687672805</v>
      </c>
      <c r="AB5" s="4">
        <f>O5/AA5</f>
        <v>5.3406055691177059</v>
      </c>
      <c r="AC5" s="4">
        <f>P5*$AB5*AC$1</f>
        <v>2.9103265253802419</v>
      </c>
      <c r="AD5" s="4">
        <f>Q5*$AB5*AD$1</f>
        <v>2.0111627269393</v>
      </c>
      <c r="AE5" s="4">
        <f>R5*$AB5*AE$1</f>
        <v>1.0885772955015071E-2</v>
      </c>
      <c r="AF5" s="4">
        <f>S5*$AB5*AF$1</f>
        <v>0</v>
      </c>
      <c r="AG5" s="4">
        <f>T5*$AB5*AG$1</f>
        <v>2.0538960847988463E-2</v>
      </c>
      <c r="AH5" s="4">
        <f>U5*$AB5*AH$1</f>
        <v>0.69768565082254663</v>
      </c>
      <c r="AI5" s="4">
        <f>V5*$AB5*AI$1</f>
        <v>0</v>
      </c>
      <c r="AJ5" s="4">
        <f>W5*$AB5*AJ$1</f>
        <v>0.10125526221055084</v>
      </c>
      <c r="AK5" s="4">
        <f>X5*$AB5*AK$1</f>
        <v>0</v>
      </c>
      <c r="AL5" s="4">
        <f>Y5*$AB5*AL$1</f>
        <v>0</v>
      </c>
      <c r="AM5" s="4">
        <f>Z5*$AB5*AM$1</f>
        <v>0</v>
      </c>
      <c r="AN5" s="4">
        <f>AC5</f>
        <v>2.9103265253802419</v>
      </c>
      <c r="AO5" s="4">
        <f>IF(3-AN5&gt;AH5,AH5,3-AN5)</f>
        <v>8.9673474619758053E-2</v>
      </c>
      <c r="AP5" s="4">
        <f>SUM(AN5:AO5)</f>
        <v>3</v>
      </c>
      <c r="AQ5" s="4">
        <f>AH5-AO5</f>
        <v>0.60801217620278858</v>
      </c>
      <c r="AR5" s="4">
        <f>AD5</f>
        <v>2.0111627269393</v>
      </c>
      <c r="AS5" s="4">
        <f>AJ5</f>
        <v>0.10125526221055084</v>
      </c>
      <c r="AT5" s="4">
        <f>AE5</f>
        <v>1.0885772955015071E-2</v>
      </c>
      <c r="AU5" s="4">
        <f>AI5</f>
        <v>0</v>
      </c>
      <c r="AV5" s="4">
        <f>AG5</f>
        <v>2.0538960847988463E-2</v>
      </c>
      <c r="AW5" s="74">
        <f>AF5</f>
        <v>0</v>
      </c>
      <c r="AX5" s="74">
        <f>AK5</f>
        <v>0</v>
      </c>
      <c r="AY5" s="74">
        <f>AM5</f>
        <v>0</v>
      </c>
      <c r="AZ5" s="74">
        <f>AL5</f>
        <v>0</v>
      </c>
      <c r="BA5" s="4">
        <f>SUM(AQ5:AZ5)</f>
        <v>2.7518548991556426</v>
      </c>
      <c r="BB5" s="4">
        <f>AT5/(AT5+AS5+AR5)*100</f>
        <v>0.51268090554428369</v>
      </c>
      <c r="BC5" s="4">
        <f>AS5/(AS5+AR5+AT5)*100</f>
        <v>4.7687600812318456</v>
      </c>
      <c r="BD5" s="4">
        <f>AR5/(AR5+AS5+AT5)*100</f>
        <v>94.718559013223867</v>
      </c>
    </row>
    <row r="6" spans="1:56">
      <c r="A6" s="16">
        <v>41</v>
      </c>
      <c r="B6" s="16" t="s">
        <v>644</v>
      </c>
      <c r="C6" s="16">
        <v>65.739999999999995</v>
      </c>
      <c r="D6" s="16">
        <v>10.82</v>
      </c>
      <c r="E6" s="16">
        <v>5.2900000000000003E-2</v>
      </c>
      <c r="F6" s="16">
        <v>0</v>
      </c>
      <c r="G6" s="16">
        <v>5.9700000000000003E-2</v>
      </c>
      <c r="H6" s="16">
        <v>21.06</v>
      </c>
      <c r="I6" s="16">
        <v>0</v>
      </c>
      <c r="J6" s="16">
        <v>1.67</v>
      </c>
      <c r="K6" s="16">
        <v>0</v>
      </c>
      <c r="L6" s="16">
        <v>0</v>
      </c>
      <c r="M6" s="16">
        <v>0</v>
      </c>
      <c r="N6" s="4">
        <f>SUM(C6:M6)</f>
        <v>99.402600000000007</v>
      </c>
      <c r="O6" s="16">
        <v>8</v>
      </c>
      <c r="P6" s="4">
        <v>1.0606828706654228</v>
      </c>
      <c r="Q6" s="4">
        <v>0.17457542836324727</v>
      </c>
      <c r="R6" s="4">
        <v>1.1231899443713109E-3</v>
      </c>
      <c r="S6" s="4">
        <v>0</v>
      </c>
      <c r="T6" s="4">
        <v>2.492887406673311E-3</v>
      </c>
      <c r="U6" s="4">
        <v>0.20654915791497158</v>
      </c>
      <c r="V6" s="4">
        <v>0</v>
      </c>
      <c r="W6" s="4">
        <v>8.9340803960240661E-2</v>
      </c>
      <c r="X6" s="4">
        <v>0</v>
      </c>
      <c r="Y6" s="4">
        <v>0</v>
      </c>
      <c r="Z6" s="4">
        <v>0</v>
      </c>
      <c r="AA6" s="4">
        <f>SUM(P6:Z6)</f>
        <v>1.534764338254927</v>
      </c>
      <c r="AB6" s="4">
        <f>O6/AA6</f>
        <v>5.2125266404718786</v>
      </c>
      <c r="AC6" s="4">
        <f>P6*$AB6*AC$1</f>
        <v>2.7644188602178521</v>
      </c>
      <c r="AD6" s="4">
        <f>Q6*$AB6*AD$1</f>
        <v>1.8199581422304327</v>
      </c>
      <c r="AE6" s="4">
        <f>R6*$AB6*AE$1</f>
        <v>1.1709315014691172E-2</v>
      </c>
      <c r="AF6" s="4">
        <f>S6*$AB6*AF$1</f>
        <v>0</v>
      </c>
      <c r="AG6" s="4">
        <f>T6*$AB6*AG$1</f>
        <v>1.2994242018981488E-2</v>
      </c>
      <c r="AH6" s="4">
        <f>U6*$AB6*AH$1</f>
        <v>0.71776199213254821</v>
      </c>
      <c r="AI6" s="4">
        <f>V6*$AB6*AI$1</f>
        <v>0</v>
      </c>
      <c r="AJ6" s="4">
        <f>W6*$AB6*AJ$1</f>
        <v>0.46569132072392999</v>
      </c>
      <c r="AK6" s="4">
        <f>X6*$AB6*AK$1</f>
        <v>0</v>
      </c>
      <c r="AL6" s="4">
        <f>Y6*$AB6*AL$1</f>
        <v>0</v>
      </c>
      <c r="AM6" s="4">
        <f>Z6*$AB6*AM$1</f>
        <v>0</v>
      </c>
      <c r="AN6" s="4">
        <f>AC6</f>
        <v>2.7644188602178521</v>
      </c>
      <c r="AO6" s="4">
        <f>IF(3-AN6&gt;AH6,AH6,3-AN6)</f>
        <v>0.2355811397821479</v>
      </c>
      <c r="AP6" s="4">
        <f>SUM(AN6:AO6)</f>
        <v>3</v>
      </c>
      <c r="AQ6" s="4">
        <f>AH6-AO6</f>
        <v>0.48218085235040031</v>
      </c>
      <c r="AR6" s="4">
        <f>AD6</f>
        <v>1.8199581422304327</v>
      </c>
      <c r="AS6" s="4">
        <f>AJ6</f>
        <v>0.46569132072392999</v>
      </c>
      <c r="AT6" s="4">
        <f>AE6</f>
        <v>1.1709315014691172E-2</v>
      </c>
      <c r="AU6" s="4">
        <f>AI6</f>
        <v>0</v>
      </c>
      <c r="AV6" s="4">
        <f>AG6</f>
        <v>1.2994242018981488E-2</v>
      </c>
      <c r="AW6" s="74">
        <f>AF6</f>
        <v>0</v>
      </c>
      <c r="AX6" s="74">
        <f>AK6</f>
        <v>0</v>
      </c>
      <c r="AY6" s="74">
        <f>AM6</f>
        <v>0</v>
      </c>
      <c r="AZ6" s="74">
        <f>AL6</f>
        <v>0</v>
      </c>
      <c r="BA6" s="4">
        <f>SUM(AQ6:AZ6)</f>
        <v>2.7925338723384359</v>
      </c>
      <c r="BB6" s="4">
        <f>AT6/(AT6+AS6+AR6)*100</f>
        <v>0.50968595445255693</v>
      </c>
      <c r="BC6" s="4">
        <f>AS6/(AS6+AR6+AT6)*100</f>
        <v>20.270726766309334</v>
      </c>
      <c r="BD6" s="4">
        <f>AR6/(AR6+AS6+AT6)*100</f>
        <v>79.219587279238127</v>
      </c>
    </row>
    <row r="7" spans="1:56">
      <c r="A7" s="16">
        <v>70</v>
      </c>
      <c r="B7" s="16" t="s">
        <v>685</v>
      </c>
      <c r="C7" s="16">
        <v>68.25</v>
      </c>
      <c r="D7" s="16">
        <v>11.79</v>
      </c>
      <c r="E7" s="16">
        <v>4.0500000000000001E-2</v>
      </c>
      <c r="F7" s="16">
        <v>0</v>
      </c>
      <c r="G7" s="16">
        <v>8.5099999999999995E-2</v>
      </c>
      <c r="H7" s="16">
        <v>19.86</v>
      </c>
      <c r="I7" s="16">
        <v>0</v>
      </c>
      <c r="J7" s="16">
        <v>0.19409999999999999</v>
      </c>
      <c r="K7" s="16">
        <v>0</v>
      </c>
      <c r="L7" s="16">
        <v>0</v>
      </c>
      <c r="M7" s="16">
        <v>0</v>
      </c>
      <c r="N7" s="4">
        <f>SUM(C7:M7)</f>
        <v>100.21969999999999</v>
      </c>
      <c r="O7" s="16">
        <v>8</v>
      </c>
      <c r="P7" s="4">
        <v>1.1011804977626272</v>
      </c>
      <c r="Q7" s="4">
        <v>0.1902259057673461</v>
      </c>
      <c r="R7" s="4">
        <v>8.5990912565289397E-4</v>
      </c>
      <c r="S7" s="4">
        <v>0</v>
      </c>
      <c r="T7" s="4">
        <v>3.5535128694790408E-3</v>
      </c>
      <c r="U7" s="4">
        <v>0.19477997512779371</v>
      </c>
      <c r="V7" s="4">
        <v>0</v>
      </c>
      <c r="W7" s="4">
        <v>1.0383862304600425E-2</v>
      </c>
      <c r="X7" s="4">
        <v>0</v>
      </c>
      <c r="Y7" s="4">
        <v>0</v>
      </c>
      <c r="Z7" s="4">
        <v>0</v>
      </c>
      <c r="AA7" s="4">
        <f>SUM(P7:Z7)</f>
        <v>1.5009836629574993</v>
      </c>
      <c r="AB7" s="4">
        <f>O7/AA7</f>
        <v>5.3298381570902693</v>
      </c>
      <c r="AC7" s="4">
        <f>P7*$AB7*AC$1</f>
        <v>2.934556917409453</v>
      </c>
      <c r="AD7" s="4">
        <f>Q7*$AB7*AD$1</f>
        <v>2.0277465820517184</v>
      </c>
      <c r="AE7" s="4">
        <f>R7*$AB7*AE$1</f>
        <v>9.1663529390698505E-3</v>
      </c>
      <c r="AF7" s="4">
        <f>S7*$AB7*AF$1</f>
        <v>0</v>
      </c>
      <c r="AG7" s="4">
        <f>T7*$AB7*AG$1</f>
        <v>1.8939648483460726E-2</v>
      </c>
      <c r="AH7" s="4">
        <f>U7*$AB7*AH$1</f>
        <v>0.69209716244880559</v>
      </c>
      <c r="AI7" s="4">
        <f>V7*$AB7*AI$1</f>
        <v>0</v>
      </c>
      <c r="AJ7" s="4">
        <f>W7*$AB7*AJ$1</f>
        <v>5.5344305529030649E-2</v>
      </c>
      <c r="AK7" s="4">
        <f>X7*$AB7*AK$1</f>
        <v>0</v>
      </c>
      <c r="AL7" s="4">
        <f>Y7*$AB7*AL$1</f>
        <v>0</v>
      </c>
      <c r="AM7" s="4">
        <f>Z7*$AB7*AM$1</f>
        <v>0</v>
      </c>
      <c r="AN7" s="4">
        <f>AC7</f>
        <v>2.934556917409453</v>
      </c>
      <c r="AO7" s="4">
        <f>IF(3-AN7&gt;AH7,AH7,3-AN7)</f>
        <v>6.5443082590546986E-2</v>
      </c>
      <c r="AP7" s="4">
        <f>SUM(AN7:AO7)</f>
        <v>3</v>
      </c>
      <c r="AQ7" s="4">
        <f>AH7-AO7</f>
        <v>0.62665407985825861</v>
      </c>
      <c r="AR7" s="4">
        <f>AD7</f>
        <v>2.0277465820517184</v>
      </c>
      <c r="AS7" s="4">
        <f>AJ7</f>
        <v>5.5344305529030649E-2</v>
      </c>
      <c r="AT7" s="4">
        <f>AE7</f>
        <v>9.1663529390698505E-3</v>
      </c>
      <c r="AU7" s="4">
        <f>AI7</f>
        <v>0</v>
      </c>
      <c r="AV7" s="4">
        <f>AG7</f>
        <v>1.8939648483460726E-2</v>
      </c>
      <c r="AW7" s="74">
        <f>AF7</f>
        <v>0</v>
      </c>
      <c r="AX7" s="74">
        <f>AK7</f>
        <v>0</v>
      </c>
      <c r="AY7" s="74">
        <f>AM7</f>
        <v>0</v>
      </c>
      <c r="AZ7" s="74">
        <f>AL7</f>
        <v>0</v>
      </c>
      <c r="BA7" s="4">
        <f>SUM(AQ7:AZ7)</f>
        <v>2.7378509688615384</v>
      </c>
      <c r="BB7" s="4">
        <f>AT7/(AT7+AS7+AR7)*100</f>
        <v>0.43810831486440366</v>
      </c>
      <c r="BC7" s="4">
        <f>AS7/(AS7+AR7+AT7)*100</f>
        <v>2.6451960331264246</v>
      </c>
      <c r="BD7" s="4">
        <f>AR7/(AR7+AS7+AT7)*100</f>
        <v>96.916695652009153</v>
      </c>
    </row>
    <row r="8" spans="1:56">
      <c r="A8" s="16">
        <v>18</v>
      </c>
      <c r="B8" s="16" t="s">
        <v>684</v>
      </c>
      <c r="C8" s="16">
        <v>68.680000000000007</v>
      </c>
      <c r="D8" s="16">
        <v>11.62</v>
      </c>
      <c r="E8" s="16">
        <v>5.16E-2</v>
      </c>
      <c r="F8" s="16">
        <v>0</v>
      </c>
      <c r="G8" s="16">
        <v>0</v>
      </c>
      <c r="H8" s="16">
        <v>19.850000000000001</v>
      </c>
      <c r="I8" s="16">
        <v>0</v>
      </c>
      <c r="J8" s="16">
        <v>0.1167</v>
      </c>
      <c r="K8" s="16">
        <v>0</v>
      </c>
      <c r="L8" s="16">
        <v>0</v>
      </c>
      <c r="M8" s="16">
        <v>0</v>
      </c>
      <c r="N8" s="4">
        <f>SUM(C8:M8)</f>
        <v>100.31830000000001</v>
      </c>
      <c r="O8" s="16">
        <v>8</v>
      </c>
      <c r="P8" s="4">
        <v>1.1081183382613515</v>
      </c>
      <c r="Q8" s="4">
        <v>0.18748303859343188</v>
      </c>
      <c r="R8" s="4">
        <v>1.0955879230540575E-3</v>
      </c>
      <c r="S8" s="4">
        <v>0</v>
      </c>
      <c r="T8" s="4">
        <v>0</v>
      </c>
      <c r="U8" s="4">
        <v>0.19468189860456725</v>
      </c>
      <c r="V8" s="4">
        <v>0</v>
      </c>
      <c r="W8" s="4">
        <v>6.2431567797365788E-3</v>
      </c>
      <c r="X8" s="4">
        <v>0</v>
      </c>
      <c r="Y8" s="4">
        <v>0</v>
      </c>
      <c r="Z8" s="4">
        <v>0</v>
      </c>
      <c r="AA8" s="4">
        <f>SUM(P8:Z8)</f>
        <v>1.4976220201621413</v>
      </c>
      <c r="AB8" s="4">
        <f>O8/AA8</f>
        <v>5.3418017979822929</v>
      </c>
      <c r="AC8" s="4">
        <f>P8*$AB8*AC$1</f>
        <v>2.9596742658508193</v>
      </c>
      <c r="AD8" s="4">
        <f>Q8*$AB8*AD$1</f>
        <v>2.0029944652991563</v>
      </c>
      <c r="AE8" s="4">
        <f>R8*$AB8*AE$1</f>
        <v>1.1704827074435702E-2</v>
      </c>
      <c r="AF8" s="4">
        <f>S8*$AB8*AF$1</f>
        <v>0</v>
      </c>
      <c r="AG8" s="4">
        <f>T8*$AB8*AG$1</f>
        <v>0</v>
      </c>
      <c r="AH8" s="4">
        <f>U8*$AB8*AH$1</f>
        <v>0.69330141066698925</v>
      </c>
      <c r="AI8" s="4">
        <f>V8*$AB8*AI$1</f>
        <v>0</v>
      </c>
      <c r="AJ8" s="4">
        <f>W8*$AB8*AJ$1</f>
        <v>3.3349706111082199E-2</v>
      </c>
      <c r="AK8" s="4">
        <f>X8*$AB8*AK$1</f>
        <v>0</v>
      </c>
      <c r="AL8" s="4">
        <f>Y8*$AB8*AL$1</f>
        <v>0</v>
      </c>
      <c r="AM8" s="4">
        <f>Z8*$AB8*AM$1</f>
        <v>0</v>
      </c>
      <c r="AN8" s="4">
        <f>AC8</f>
        <v>2.9596742658508193</v>
      </c>
      <c r="AO8" s="4">
        <f>IF(3-AN8&gt;AH8,AH8,3-AN8)</f>
        <v>4.0325734149180725E-2</v>
      </c>
      <c r="AP8" s="4">
        <f>SUM(AN8:AO8)</f>
        <v>3</v>
      </c>
      <c r="AQ8" s="4">
        <f>AH8-AO8</f>
        <v>0.65297567651780852</v>
      </c>
      <c r="AR8" s="4">
        <f>AD8</f>
        <v>2.0029944652991563</v>
      </c>
      <c r="AS8" s="4">
        <f>AJ8</f>
        <v>3.3349706111082199E-2</v>
      </c>
      <c r="AT8" s="4">
        <f>AE8</f>
        <v>1.1704827074435702E-2</v>
      </c>
      <c r="AU8" s="4">
        <f>AI8</f>
        <v>0</v>
      </c>
      <c r="AV8" s="4">
        <f>AG8</f>
        <v>0</v>
      </c>
      <c r="AW8" s="74">
        <f>AF8</f>
        <v>0</v>
      </c>
      <c r="AX8" s="74">
        <f>AK8</f>
        <v>0</v>
      </c>
      <c r="AY8" s="74">
        <f>AM8</f>
        <v>0</v>
      </c>
      <c r="AZ8" s="74">
        <f>AL8</f>
        <v>0</v>
      </c>
      <c r="BA8" s="4">
        <f>SUM(AQ8:AZ8)</f>
        <v>2.7010246750024827</v>
      </c>
      <c r="BB8" s="4">
        <f>AT8/(AT8+AS8+AR8)*100</f>
        <v>0.57151108606756751</v>
      </c>
      <c r="BC8" s="4">
        <f>AS8/(AS8+AR8+AT8)*100</f>
        <v>1.6283646600133701</v>
      </c>
      <c r="BD8" s="4">
        <f>AR8/(AR8+AS8+AT8)*100</f>
        <v>97.800124253919066</v>
      </c>
    </row>
    <row r="9" spans="1:56">
      <c r="A9" s="16">
        <v>57</v>
      </c>
      <c r="B9" s="16" t="s">
        <v>683</v>
      </c>
      <c r="C9" s="16">
        <v>66.16</v>
      </c>
      <c r="D9" s="16">
        <v>10.88</v>
      </c>
      <c r="E9" s="16">
        <v>6.7000000000000004E-2</v>
      </c>
      <c r="F9" s="16">
        <v>0</v>
      </c>
      <c r="G9" s="16">
        <v>0</v>
      </c>
      <c r="H9" s="16">
        <v>21.09</v>
      </c>
      <c r="I9" s="16">
        <v>0</v>
      </c>
      <c r="J9" s="16">
        <v>1.42</v>
      </c>
      <c r="K9" s="16">
        <v>0</v>
      </c>
      <c r="L9" s="16">
        <v>0</v>
      </c>
      <c r="M9" s="16">
        <v>0</v>
      </c>
      <c r="N9" s="4">
        <f>SUM(C9:M9)</f>
        <v>99.61699999999999</v>
      </c>
      <c r="O9" s="16">
        <v>8</v>
      </c>
      <c r="P9" s="4">
        <v>1.0674593660362697</v>
      </c>
      <c r="Q9" s="4">
        <v>0.17554349913051112</v>
      </c>
      <c r="R9" s="4">
        <v>1.4225657140430593E-3</v>
      </c>
      <c r="S9" s="4">
        <v>0</v>
      </c>
      <c r="T9" s="4">
        <v>0</v>
      </c>
      <c r="U9" s="4">
        <v>0.20684338748465103</v>
      </c>
      <c r="V9" s="4">
        <v>0</v>
      </c>
      <c r="W9" s="4">
        <v>7.5966432109905224E-2</v>
      </c>
      <c r="X9" s="4">
        <v>0</v>
      </c>
      <c r="Y9" s="4">
        <v>0</v>
      </c>
      <c r="Z9" s="4">
        <v>0</v>
      </c>
      <c r="AA9" s="4">
        <f>SUM(P9:Z9)</f>
        <v>1.5272352504753799</v>
      </c>
      <c r="AB9" s="4">
        <f>O9/AA9</f>
        <v>5.2382237756166603</v>
      </c>
      <c r="AC9" s="4">
        <f>P9*$AB9*AC$1</f>
        <v>2.7957955153379377</v>
      </c>
      <c r="AD9" s="4">
        <f>Q9*$AB9*AD$1</f>
        <v>1.8390722616007718</v>
      </c>
      <c r="AE9" s="4">
        <f>R9*$AB9*AE$1</f>
        <v>1.4903435091354889E-2</v>
      </c>
      <c r="AF9" s="4">
        <f>S9*$AB9*AF$1</f>
        <v>0</v>
      </c>
      <c r="AG9" s="4">
        <f>T9*$AB9*AG$1</f>
        <v>0</v>
      </c>
      <c r="AH9" s="4">
        <f>U9*$AB9*AH$1</f>
        <v>0.72232796676745903</v>
      </c>
      <c r="AI9" s="4">
        <f>V9*$AB9*AI$1</f>
        <v>0</v>
      </c>
      <c r="AJ9" s="4">
        <f>W9*$AB9*AJ$1</f>
        <v>0.39792917082687446</v>
      </c>
      <c r="AK9" s="4">
        <f>X9*$AB9*AK$1</f>
        <v>0</v>
      </c>
      <c r="AL9" s="4">
        <f>Y9*$AB9*AL$1</f>
        <v>0</v>
      </c>
      <c r="AM9" s="4">
        <f>Z9*$AB9*AM$1</f>
        <v>0</v>
      </c>
      <c r="AN9" s="4">
        <f>AC9</f>
        <v>2.7957955153379377</v>
      </c>
      <c r="AO9" s="4">
        <f>IF(3-AN9&gt;AH9,AH9,3-AN9)</f>
        <v>0.20420448466206231</v>
      </c>
      <c r="AP9" s="4">
        <f>SUM(AN9:AO9)</f>
        <v>3</v>
      </c>
      <c r="AQ9" s="4">
        <f>AH9-AO9</f>
        <v>0.51812348210539672</v>
      </c>
      <c r="AR9" s="4">
        <f>AD9</f>
        <v>1.8390722616007718</v>
      </c>
      <c r="AS9" s="4">
        <f>AJ9</f>
        <v>0.39792917082687446</v>
      </c>
      <c r="AT9" s="4">
        <f>AE9</f>
        <v>1.4903435091354889E-2</v>
      </c>
      <c r="AU9" s="4">
        <f>AI9</f>
        <v>0</v>
      </c>
      <c r="AV9" s="4">
        <f>AG9</f>
        <v>0</v>
      </c>
      <c r="AW9" s="74">
        <f>AF9</f>
        <v>0</v>
      </c>
      <c r="AX9" s="74">
        <f>AK9</f>
        <v>0</v>
      </c>
      <c r="AY9" s="74">
        <f>AM9</f>
        <v>0</v>
      </c>
      <c r="AZ9" s="74">
        <f>AL9</f>
        <v>0</v>
      </c>
      <c r="BA9" s="4">
        <f>SUM(AQ9:AZ9)</f>
        <v>2.7700283496243978</v>
      </c>
      <c r="BB9" s="4">
        <f>AT9/(AT9+AS9+AR9)*100</f>
        <v>0.66181459555946964</v>
      </c>
      <c r="BC9" s="4">
        <f>AS9/(AS9+AR9+AT9)*100</f>
        <v>17.670780705105287</v>
      </c>
      <c r="BD9" s="4">
        <f>AR9/(AR9+AS9+AT9)*100</f>
        <v>81.667404699335236</v>
      </c>
    </row>
    <row r="10" spans="1:56">
      <c r="A10" s="16">
        <v>58</v>
      </c>
      <c r="B10" s="16" t="s">
        <v>682</v>
      </c>
      <c r="C10" s="16">
        <v>67.87</v>
      </c>
      <c r="D10" s="16">
        <v>11.83</v>
      </c>
      <c r="E10" s="16">
        <v>4.3700000000000003E-2</v>
      </c>
      <c r="F10" s="16">
        <v>0</v>
      </c>
      <c r="G10" s="16">
        <v>6.8900000000000003E-2</v>
      </c>
      <c r="H10" s="16">
        <v>19.850000000000001</v>
      </c>
      <c r="I10" s="16">
        <v>0</v>
      </c>
      <c r="J10" s="16">
        <v>0.33489999999999998</v>
      </c>
      <c r="K10" s="16">
        <v>0</v>
      </c>
      <c r="L10" s="16">
        <v>0</v>
      </c>
      <c r="M10" s="16">
        <v>0</v>
      </c>
      <c r="N10" s="4">
        <f>SUM(C10:M10)</f>
        <v>99.997500000000002</v>
      </c>
      <c r="O10" s="16">
        <v>8</v>
      </c>
      <c r="P10" s="4">
        <v>1.0950493829032895</v>
      </c>
      <c r="Q10" s="4">
        <v>0.19087128627885536</v>
      </c>
      <c r="R10" s="4">
        <v>9.2785256274151772E-4</v>
      </c>
      <c r="S10" s="4">
        <v>0</v>
      </c>
      <c r="T10" s="4">
        <v>2.8770509601305045E-3</v>
      </c>
      <c r="U10" s="4">
        <v>0.19468189860456725</v>
      </c>
      <c r="V10" s="4">
        <v>0</v>
      </c>
      <c r="W10" s="4">
        <v>1.7916308530709336E-2</v>
      </c>
      <c r="X10" s="4">
        <v>0</v>
      </c>
      <c r="Y10" s="4">
        <v>0</v>
      </c>
      <c r="Z10" s="4">
        <v>0</v>
      </c>
      <c r="AA10" s="4">
        <f>SUM(P10:Z10)</f>
        <v>1.5023237798402933</v>
      </c>
      <c r="AB10" s="4">
        <f>O10/AA10</f>
        <v>5.3250837851015387</v>
      </c>
      <c r="AC10" s="4">
        <f>P10*$AB10*AC$1</f>
        <v>2.9156148563918762</v>
      </c>
      <c r="AD10" s="4">
        <f>Q10*$AB10*AD$1</f>
        <v>2.0328111832100131</v>
      </c>
      <c r="AE10" s="4">
        <f>R10*$AB10*AE$1</f>
        <v>9.8817852736395283E-3</v>
      </c>
      <c r="AF10" s="4">
        <f>S10*$AB10*AF$1</f>
        <v>0</v>
      </c>
      <c r="AG10" s="4">
        <f>T10*$AB10*AG$1</f>
        <v>1.5320537416701764E-2</v>
      </c>
      <c r="AH10" s="4">
        <f>U10*$AB10*AH$1</f>
        <v>0.69113161434130854</v>
      </c>
      <c r="AI10" s="4">
        <f>V10*$AB10*AI$1</f>
        <v>0</v>
      </c>
      <c r="AJ10" s="4">
        <f>W10*$AB10*AJ$1</f>
        <v>9.5405844045756666E-2</v>
      </c>
      <c r="AK10" s="4">
        <f>X10*$AB10*AK$1</f>
        <v>0</v>
      </c>
      <c r="AL10" s="4">
        <f>Y10*$AB10*AL$1</f>
        <v>0</v>
      </c>
      <c r="AM10" s="4">
        <f>Z10*$AB10*AM$1</f>
        <v>0</v>
      </c>
      <c r="AN10" s="4">
        <f>AC10</f>
        <v>2.9156148563918762</v>
      </c>
      <c r="AO10" s="4">
        <f>IF(3-AN10&gt;AH10,AH10,3-AN10)</f>
        <v>8.4385143608123769E-2</v>
      </c>
      <c r="AP10" s="4">
        <f>SUM(AN10:AO10)</f>
        <v>3</v>
      </c>
      <c r="AQ10" s="4">
        <f>AH10-AO10</f>
        <v>0.60674647073318477</v>
      </c>
      <c r="AR10" s="4">
        <f>AD10</f>
        <v>2.0328111832100131</v>
      </c>
      <c r="AS10" s="4">
        <f>AJ10</f>
        <v>9.5405844045756666E-2</v>
      </c>
      <c r="AT10" s="4">
        <f>AE10</f>
        <v>9.8817852736395283E-3</v>
      </c>
      <c r="AU10" s="4">
        <f>AI10</f>
        <v>0</v>
      </c>
      <c r="AV10" s="4">
        <f>AG10</f>
        <v>1.5320537416701764E-2</v>
      </c>
      <c r="AW10" s="74">
        <f>AF10</f>
        <v>0</v>
      </c>
      <c r="AX10" s="74">
        <f>AK10</f>
        <v>0</v>
      </c>
      <c r="AY10" s="74">
        <f>AM10</f>
        <v>0</v>
      </c>
      <c r="AZ10" s="74">
        <f>AL10</f>
        <v>0</v>
      </c>
      <c r="BA10" s="4">
        <f>SUM(AQ10:AZ10)</f>
        <v>2.7601658206792958</v>
      </c>
      <c r="BB10" s="4">
        <f>AT10/(AT10+AS10+AR10)*100</f>
        <v>0.46217626686529045</v>
      </c>
      <c r="BC10" s="4">
        <f>AS10/(AS10+AR10+AT10)*100</f>
        <v>4.4621812372127856</v>
      </c>
      <c r="BD10" s="4">
        <f>AR10/(AR10+AS10+AT10)*100</f>
        <v>95.075642495921926</v>
      </c>
    </row>
    <row r="11" spans="1:56">
      <c r="A11" s="16">
        <v>59</v>
      </c>
      <c r="B11" s="16" t="s">
        <v>681</v>
      </c>
      <c r="C11" s="16">
        <v>66.81</v>
      </c>
      <c r="D11" s="16">
        <v>11.04</v>
      </c>
      <c r="E11" s="16">
        <v>6.0199999999999997E-2</v>
      </c>
      <c r="F11" s="16">
        <v>0</v>
      </c>
      <c r="G11" s="16">
        <v>0</v>
      </c>
      <c r="H11" s="16">
        <v>20.8</v>
      </c>
      <c r="I11" s="16">
        <v>0</v>
      </c>
      <c r="J11" s="16">
        <v>1.1914</v>
      </c>
      <c r="K11" s="16">
        <v>0</v>
      </c>
      <c r="L11" s="16">
        <v>0</v>
      </c>
      <c r="M11" s="16">
        <v>0</v>
      </c>
      <c r="N11" s="4">
        <f>SUM(C11:M11)</f>
        <v>99.901599999999988</v>
      </c>
      <c r="O11" s="16">
        <v>8</v>
      </c>
      <c r="P11" s="4">
        <v>1.0779467993482947</v>
      </c>
      <c r="Q11" s="4">
        <v>0.17812502117654802</v>
      </c>
      <c r="R11" s="4">
        <v>1.2781859102297336E-3</v>
      </c>
      <c r="S11" s="4">
        <v>0</v>
      </c>
      <c r="T11" s="4">
        <v>0</v>
      </c>
      <c r="U11" s="4">
        <v>0.20399916831108306</v>
      </c>
      <c r="V11" s="4">
        <v>0</v>
      </c>
      <c r="W11" s="4">
        <v>6.3736906489958514E-2</v>
      </c>
      <c r="X11" s="4">
        <v>0</v>
      </c>
      <c r="Y11" s="4">
        <v>0</v>
      </c>
      <c r="Z11" s="4">
        <v>0</v>
      </c>
      <c r="AA11" s="4">
        <f>SUM(P11:Z11)</f>
        <v>1.525086081236114</v>
      </c>
      <c r="AB11" s="4">
        <f>O11/AA11</f>
        <v>5.245605542157878</v>
      </c>
      <c r="AC11" s="4">
        <f>P11*$AB11*AC$1</f>
        <v>2.8272418524063805</v>
      </c>
      <c r="AD11" s="4">
        <f>Q11*$AB11*AD$1</f>
        <v>1.8687471965613793</v>
      </c>
      <c r="AE11" s="4">
        <f>R11*$AB11*AE$1</f>
        <v>1.3409718189218406E-2</v>
      </c>
      <c r="AF11" s="4">
        <f>S11*$AB11*AF$1</f>
        <v>0</v>
      </c>
      <c r="AG11" s="4">
        <f>T11*$AB11*AG$1</f>
        <v>0</v>
      </c>
      <c r="AH11" s="4">
        <f>U11*$AB11*AH$1</f>
        <v>0.71339944525880994</v>
      </c>
      <c r="AI11" s="4">
        <f>V11*$AB11*AI$1</f>
        <v>0</v>
      </c>
      <c r="AJ11" s="4">
        <f>W11*$AB11*AJ$1</f>
        <v>0.3343386699237248</v>
      </c>
      <c r="AK11" s="4">
        <f>X11*$AB11*AK$1</f>
        <v>0</v>
      </c>
      <c r="AL11" s="4">
        <f>Y11*$AB11*AL$1</f>
        <v>0</v>
      </c>
      <c r="AM11" s="4">
        <f>Z11*$AB11*AM$1</f>
        <v>0</v>
      </c>
      <c r="AN11" s="4">
        <f>AC11</f>
        <v>2.8272418524063805</v>
      </c>
      <c r="AO11" s="4">
        <f>IF(3-AN11&gt;AH11,AH11,3-AN11)</f>
        <v>0.17275814759361952</v>
      </c>
      <c r="AP11" s="4">
        <f>SUM(AN11:AO11)</f>
        <v>3</v>
      </c>
      <c r="AQ11" s="4">
        <f>AH11-AO11</f>
        <v>0.54064129766519042</v>
      </c>
      <c r="AR11" s="4">
        <f>AD11</f>
        <v>1.8687471965613793</v>
      </c>
      <c r="AS11" s="4">
        <f>AJ11</f>
        <v>0.3343386699237248</v>
      </c>
      <c r="AT11" s="4">
        <f>AE11</f>
        <v>1.3409718189218406E-2</v>
      </c>
      <c r="AU11" s="4">
        <f>AI11</f>
        <v>0</v>
      </c>
      <c r="AV11" s="4">
        <f>AG11</f>
        <v>0</v>
      </c>
      <c r="AW11" s="74">
        <f>AF11</f>
        <v>0</v>
      </c>
      <c r="AX11" s="74">
        <f>AK11</f>
        <v>0</v>
      </c>
      <c r="AY11" s="74">
        <f>AM11</f>
        <v>0</v>
      </c>
      <c r="AZ11" s="74">
        <f>AL11</f>
        <v>0</v>
      </c>
      <c r="BA11" s="4">
        <f>SUM(AQ11:AZ11)</f>
        <v>2.757136882339513</v>
      </c>
      <c r="BB11" s="4">
        <f>AT11/(AT11+AS11+AR11)*100</f>
        <v>0.6049963862747213</v>
      </c>
      <c r="BC11" s="4">
        <f>AS11/(AS11+AR11+AT11)*100</f>
        <v>15.084111704776996</v>
      </c>
      <c r="BD11" s="4">
        <f>AR11/(AR11+AS11+AT11)*100</f>
        <v>84.310891908948264</v>
      </c>
    </row>
    <row r="12" spans="1:56">
      <c r="A12" s="16">
        <v>70</v>
      </c>
      <c r="B12" s="16" t="s">
        <v>680</v>
      </c>
      <c r="C12" s="16">
        <v>67.91</v>
      </c>
      <c r="D12" s="16">
        <v>11.75</v>
      </c>
      <c r="E12" s="16">
        <v>6.3100000000000003E-2</v>
      </c>
      <c r="F12" s="16">
        <v>0</v>
      </c>
      <c r="G12" s="16">
        <v>7.5399999999999995E-2</v>
      </c>
      <c r="H12" s="16">
        <v>19.920000000000002</v>
      </c>
      <c r="I12" s="16">
        <v>0</v>
      </c>
      <c r="J12" s="16">
        <v>0.39450000000000002</v>
      </c>
      <c r="K12" s="16">
        <v>0</v>
      </c>
      <c r="L12" s="16">
        <v>0</v>
      </c>
      <c r="M12" s="16">
        <v>0</v>
      </c>
      <c r="N12" s="4">
        <f>SUM(C12:M12)</f>
        <v>100.113</v>
      </c>
      <c r="O12" s="16">
        <v>8</v>
      </c>
      <c r="P12" s="4">
        <v>1.0956947634147987</v>
      </c>
      <c r="Q12" s="4">
        <v>0.18958052525583691</v>
      </c>
      <c r="R12" s="4">
        <v>1.3397596500912992E-3</v>
      </c>
      <c r="S12" s="4">
        <v>0</v>
      </c>
      <c r="T12" s="4">
        <v>3.1484708620296083E-3</v>
      </c>
      <c r="U12" s="4">
        <v>0.19536843426715264</v>
      </c>
      <c r="V12" s="4">
        <v>0</v>
      </c>
      <c r="W12" s="4">
        <v>2.1104758779829307E-2</v>
      </c>
      <c r="X12" s="4">
        <v>0</v>
      </c>
      <c r="Y12" s="4">
        <v>0</v>
      </c>
      <c r="Z12" s="4">
        <v>0</v>
      </c>
      <c r="AA12" s="4">
        <f>SUM(P12:Z12)</f>
        <v>1.5062367122297382</v>
      </c>
      <c r="AB12" s="4">
        <f>O12/AA12</f>
        <v>5.3112501740561768</v>
      </c>
      <c r="AC12" s="4">
        <f>P12*$AB12*AC$1</f>
        <v>2.9097545014496453</v>
      </c>
      <c r="AD12" s="4">
        <f>Q12*$AB12*AD$1</f>
        <v>2.0138191955254503</v>
      </c>
      <c r="AE12" s="4">
        <f>R12*$AB12*AE$1</f>
        <v>1.4231597349481711E-2</v>
      </c>
      <c r="AF12" s="4">
        <f>S12*$AB12*AF$1</f>
        <v>0</v>
      </c>
      <c r="AG12" s="4">
        <f>T12*$AB12*AG$1</f>
        <v>1.6722316413965557E-2</v>
      </c>
      <c r="AH12" s="4">
        <f>U12*$AB12*AH$1</f>
        <v>0.69176708700433143</v>
      </c>
      <c r="AI12" s="4">
        <f>V12*$AB12*AI$1</f>
        <v>0</v>
      </c>
      <c r="AJ12" s="4">
        <f>W12*$AB12*AJ$1</f>
        <v>0.11209265374278203</v>
      </c>
      <c r="AK12" s="4">
        <f>X12*$AB12*AK$1</f>
        <v>0</v>
      </c>
      <c r="AL12" s="4">
        <f>Y12*$AB12*AL$1</f>
        <v>0</v>
      </c>
      <c r="AM12" s="4">
        <f>Z12*$AB12*AM$1</f>
        <v>0</v>
      </c>
      <c r="AN12" s="4">
        <f>AC12</f>
        <v>2.9097545014496453</v>
      </c>
      <c r="AO12" s="4">
        <f>IF(3-AN12&gt;AH12,AH12,3-AN12)</f>
        <v>9.0245498550354686E-2</v>
      </c>
      <c r="AP12" s="4">
        <f>SUM(AN12:AO12)</f>
        <v>3</v>
      </c>
      <c r="AQ12" s="4">
        <f>AH12-AO12</f>
        <v>0.60152158845397674</v>
      </c>
      <c r="AR12" s="4">
        <f>AD12</f>
        <v>2.0138191955254503</v>
      </c>
      <c r="AS12" s="4">
        <f>AJ12</f>
        <v>0.11209265374278203</v>
      </c>
      <c r="AT12" s="4">
        <f>AE12</f>
        <v>1.4231597349481711E-2</v>
      </c>
      <c r="AU12" s="4">
        <f>AI12</f>
        <v>0</v>
      </c>
      <c r="AV12" s="4">
        <f>AG12</f>
        <v>1.6722316413965557E-2</v>
      </c>
      <c r="AW12" s="74">
        <f>AF12</f>
        <v>0</v>
      </c>
      <c r="AX12" s="74">
        <f>AK12</f>
        <v>0</v>
      </c>
      <c r="AY12" s="74">
        <f>AM12</f>
        <v>0</v>
      </c>
      <c r="AZ12" s="74">
        <f>AL12</f>
        <v>0</v>
      </c>
      <c r="BA12" s="4">
        <f>SUM(AQ12:AZ12)</f>
        <v>2.7583873514856561</v>
      </c>
      <c r="BB12" s="4">
        <f>AT12/(AT12+AS12+AR12)*100</f>
        <v>0.66498333894269324</v>
      </c>
      <c r="BC12" s="4">
        <f>AS12/(AS12+AR12+AT12)*100</f>
        <v>5.2376233901486104</v>
      </c>
      <c r="BD12" s="4">
        <f>AR12/(AR12+AS12+AT12)*100</f>
        <v>94.097393270908697</v>
      </c>
    </row>
    <row r="13" spans="1:56">
      <c r="A13" s="16">
        <v>16</v>
      </c>
      <c r="B13" s="16" t="s">
        <v>679</v>
      </c>
      <c r="C13" s="16">
        <v>68.3</v>
      </c>
      <c r="D13" s="16">
        <v>11.73</v>
      </c>
      <c r="E13" s="16">
        <v>0</v>
      </c>
      <c r="F13" s="16">
        <v>0</v>
      </c>
      <c r="G13" s="16">
        <v>0</v>
      </c>
      <c r="H13" s="16">
        <v>19.739999999999998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4">
        <f>SUM(C13:M13)</f>
        <v>99.77</v>
      </c>
      <c r="O13" s="16">
        <v>8</v>
      </c>
      <c r="P13" s="4">
        <v>1.1019872234020136</v>
      </c>
      <c r="Q13" s="4">
        <v>0.18925783500008228</v>
      </c>
      <c r="R13" s="4">
        <v>0</v>
      </c>
      <c r="S13" s="4">
        <v>0</v>
      </c>
      <c r="T13" s="4">
        <v>0</v>
      </c>
      <c r="U13" s="4">
        <v>0.19360305684907592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f>SUM(P13:Z13)</f>
        <v>1.4848481152511717</v>
      </c>
      <c r="AB13" s="4">
        <f>O13/AA13</f>
        <v>5.3877564431206135</v>
      </c>
      <c r="AC13" s="4">
        <f>P13*$AB13*AC$1</f>
        <v>2.968619381560397</v>
      </c>
      <c r="AD13" s="4">
        <f>Q13*$AB13*AD$1</f>
        <v>2.0393502398655023</v>
      </c>
      <c r="AE13" s="4">
        <f>R13*$AB13*AE$1</f>
        <v>0</v>
      </c>
      <c r="AF13" s="4">
        <f>S13*$AB13*AF$1</f>
        <v>0</v>
      </c>
      <c r="AG13" s="4">
        <f>T13*$AB13*AG$1</f>
        <v>0</v>
      </c>
      <c r="AH13" s="4">
        <f>U13*$AB13*AH$1</f>
        <v>0.69539074463097006</v>
      </c>
      <c r="AI13" s="4">
        <f>V13*$AB13*AI$1</f>
        <v>0</v>
      </c>
      <c r="AJ13" s="4">
        <f>W13*$AB13*AJ$1</f>
        <v>0</v>
      </c>
      <c r="AK13" s="4">
        <f>X13*$AB13*AK$1</f>
        <v>0</v>
      </c>
      <c r="AL13" s="4">
        <f>Y13*$AB13*AL$1</f>
        <v>0</v>
      </c>
      <c r="AM13" s="4">
        <f>Z13*$AB13*AM$1</f>
        <v>0</v>
      </c>
      <c r="AN13" s="4">
        <f>AC13</f>
        <v>2.968619381560397</v>
      </c>
      <c r="AO13" s="4">
        <f>IF(3-AN13&gt;AH13,AH13,3-AN13)</f>
        <v>3.1380618439603047E-2</v>
      </c>
      <c r="AP13" s="4">
        <f>SUM(AN13:AO13)</f>
        <v>3</v>
      </c>
      <c r="AQ13" s="4">
        <f>AH13-AO13</f>
        <v>0.66401012619136701</v>
      </c>
      <c r="AR13" s="4">
        <f>AD13</f>
        <v>2.0393502398655023</v>
      </c>
      <c r="AS13" s="4">
        <f>AJ13</f>
        <v>0</v>
      </c>
      <c r="AT13" s="4">
        <f>AE13</f>
        <v>0</v>
      </c>
      <c r="AU13" s="4">
        <f>AI13</f>
        <v>0</v>
      </c>
      <c r="AV13" s="4">
        <f>AG13</f>
        <v>0</v>
      </c>
      <c r="AW13" s="74">
        <f>AF13</f>
        <v>0</v>
      </c>
      <c r="AX13" s="74">
        <f>AK13</f>
        <v>0</v>
      </c>
      <c r="AY13" s="74">
        <f>AM13</f>
        <v>0</v>
      </c>
      <c r="AZ13" s="74">
        <f>AL13</f>
        <v>0</v>
      </c>
      <c r="BA13" s="4">
        <f>SUM(AQ13:AZ13)</f>
        <v>2.7033603660568692</v>
      </c>
      <c r="BB13" s="4">
        <v>0</v>
      </c>
      <c r="BC13" s="4">
        <v>0</v>
      </c>
      <c r="BD13" s="4">
        <f>AR13/(AR13+AS13+AT13)*100</f>
        <v>100</v>
      </c>
    </row>
    <row r="14" spans="1:56">
      <c r="A14" s="16">
        <v>17</v>
      </c>
      <c r="B14" s="16" t="s">
        <v>678</v>
      </c>
      <c r="C14" s="16">
        <v>67.91</v>
      </c>
      <c r="D14" s="16">
        <v>11.74</v>
      </c>
      <c r="E14" s="16">
        <v>0</v>
      </c>
      <c r="F14" s="16">
        <v>0</v>
      </c>
      <c r="G14" s="16">
        <v>0</v>
      </c>
      <c r="H14" s="16">
        <v>19.73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4">
        <f>SUM(C14:M14)</f>
        <v>99.38</v>
      </c>
      <c r="O14" s="16">
        <v>8</v>
      </c>
      <c r="P14" s="4">
        <v>1.0956947634147987</v>
      </c>
      <c r="Q14" s="4">
        <v>0.18941918012795958</v>
      </c>
      <c r="R14" s="4">
        <v>0</v>
      </c>
      <c r="S14" s="4">
        <v>0</v>
      </c>
      <c r="T14" s="4">
        <v>0</v>
      </c>
      <c r="U14" s="4">
        <v>0.19350498032584945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f>SUM(P14:Z14)</f>
        <v>1.4786189238686078</v>
      </c>
      <c r="AB14" s="4">
        <f>O14/AA14</f>
        <v>5.4104542224233638</v>
      </c>
      <c r="AC14" s="4">
        <f>P14*$AB14*AC$1</f>
        <v>2.9641031796023829</v>
      </c>
      <c r="AD14" s="4">
        <f>Q14*$AB14*AD$1</f>
        <v>2.0496876058625815</v>
      </c>
      <c r="AE14" s="4">
        <f>R14*$AB14*AE$1</f>
        <v>0</v>
      </c>
      <c r="AF14" s="4">
        <f>S14*$AB14*AF$1</f>
        <v>0</v>
      </c>
      <c r="AG14" s="4">
        <f>T14*$AB14*AG$1</f>
        <v>0</v>
      </c>
      <c r="AH14" s="4">
        <f>U14*$AB14*AH$1</f>
        <v>0.69796655857596135</v>
      </c>
      <c r="AI14" s="4">
        <f>V14*$AB14*AI$1</f>
        <v>0</v>
      </c>
      <c r="AJ14" s="4">
        <f>W14*$AB14*AJ$1</f>
        <v>0</v>
      </c>
      <c r="AK14" s="4">
        <f>X14*$AB14*AK$1</f>
        <v>0</v>
      </c>
      <c r="AL14" s="4">
        <f>Y14*$AB14*AL$1</f>
        <v>0</v>
      </c>
      <c r="AM14" s="4">
        <f>Z14*$AB14*AM$1</f>
        <v>0</v>
      </c>
      <c r="AN14" s="4">
        <f>AC14</f>
        <v>2.9641031796023829</v>
      </c>
      <c r="AO14" s="4">
        <f>IF(3-AN14&gt;AH14,AH14,3-AN14)</f>
        <v>3.5896820397617102E-2</v>
      </c>
      <c r="AP14" s="4">
        <f>SUM(AN14:AO14)</f>
        <v>3</v>
      </c>
      <c r="AQ14" s="4">
        <f>AH14-AO14</f>
        <v>0.66206973817834425</v>
      </c>
      <c r="AR14" s="4">
        <f>AD14</f>
        <v>2.0496876058625815</v>
      </c>
      <c r="AS14" s="4">
        <f>AJ14</f>
        <v>0</v>
      </c>
      <c r="AT14" s="4">
        <f>AE14</f>
        <v>0</v>
      </c>
      <c r="AU14" s="4">
        <f>AI14</f>
        <v>0</v>
      </c>
      <c r="AV14" s="4">
        <f>AG14</f>
        <v>0</v>
      </c>
      <c r="AW14" s="74">
        <f>AF14</f>
        <v>0</v>
      </c>
      <c r="AX14" s="74">
        <f>AK14</f>
        <v>0</v>
      </c>
      <c r="AY14" s="74">
        <f>AM14</f>
        <v>0</v>
      </c>
      <c r="AZ14" s="74">
        <f>AL14</f>
        <v>0</v>
      </c>
      <c r="BA14" s="4">
        <f>SUM(AQ14:AZ14)</f>
        <v>2.7117573440409259</v>
      </c>
      <c r="BB14" s="4">
        <v>0</v>
      </c>
      <c r="BC14" s="4">
        <v>0</v>
      </c>
      <c r="BD14" s="4">
        <f>AR14/(AR14+AS14+AT14)*100</f>
        <v>100</v>
      </c>
    </row>
    <row r="15" spans="1:56">
      <c r="A15" s="16">
        <v>36</v>
      </c>
      <c r="B15" s="16" t="s">
        <v>677</v>
      </c>
      <c r="C15" s="16">
        <v>67.41</v>
      </c>
      <c r="D15" s="16">
        <v>11.75</v>
      </c>
      <c r="E15" s="16">
        <v>0</v>
      </c>
      <c r="F15" s="16">
        <v>0</v>
      </c>
      <c r="G15" s="16">
        <v>0</v>
      </c>
      <c r="H15" s="16">
        <v>20.079999999999998</v>
      </c>
      <c r="I15" s="16">
        <v>0</v>
      </c>
      <c r="J15" s="16">
        <v>0.53900000000000003</v>
      </c>
      <c r="K15" s="16">
        <v>0</v>
      </c>
      <c r="L15" s="16">
        <v>0</v>
      </c>
      <c r="M15" s="16">
        <v>0</v>
      </c>
      <c r="N15" s="4">
        <f>SUM(C15:M15)</f>
        <v>99.778999999999996</v>
      </c>
      <c r="O15" s="16">
        <v>8</v>
      </c>
      <c r="P15" s="4">
        <v>1.0876275070209331</v>
      </c>
      <c r="Q15" s="4">
        <v>0.18958052525583691</v>
      </c>
      <c r="R15" s="4">
        <v>0</v>
      </c>
      <c r="S15" s="4">
        <v>0</v>
      </c>
      <c r="T15" s="4">
        <v>0</v>
      </c>
      <c r="U15" s="4">
        <v>0.19693765863877633</v>
      </c>
      <c r="V15" s="4">
        <v>0</v>
      </c>
      <c r="W15" s="4">
        <v>2.8835145709323183E-2</v>
      </c>
      <c r="X15" s="4">
        <v>0</v>
      </c>
      <c r="Y15" s="4">
        <v>0</v>
      </c>
      <c r="Z15" s="4">
        <v>0</v>
      </c>
      <c r="AA15" s="4">
        <f>SUM(P15:Z15)</f>
        <v>1.5029808366248696</v>
      </c>
      <c r="AB15" s="4">
        <f>O15/AA15</f>
        <v>5.3227558229983787</v>
      </c>
      <c r="AC15" s="4">
        <f>P15*$AB15*AC$1</f>
        <v>2.8945878231244411</v>
      </c>
      <c r="AD15" s="4">
        <f>Q15*$AB15*AD$1</f>
        <v>2.0181816894651941</v>
      </c>
      <c r="AE15" s="4">
        <f>R15*$AB15*AE$1</f>
        <v>0</v>
      </c>
      <c r="AF15" s="4">
        <f>S15*$AB15*AF$1</f>
        <v>0</v>
      </c>
      <c r="AG15" s="4">
        <f>T15*$AB15*AG$1</f>
        <v>0</v>
      </c>
      <c r="AH15" s="4">
        <f>U15*$AB15*AH$1</f>
        <v>0.69883404619147571</v>
      </c>
      <c r="AI15" s="4">
        <f>V15*$AB15*AI$1</f>
        <v>0</v>
      </c>
      <c r="AJ15" s="4">
        <f>W15*$AB15*AJ$1</f>
        <v>0.15348243973130668</v>
      </c>
      <c r="AK15" s="4">
        <f>X15*$AB15*AK$1</f>
        <v>0</v>
      </c>
      <c r="AL15" s="4">
        <f>Y15*$AB15*AL$1</f>
        <v>0</v>
      </c>
      <c r="AM15" s="4">
        <f>Z15*$AB15*AM$1</f>
        <v>0</v>
      </c>
      <c r="AN15" s="4">
        <f>AC15</f>
        <v>2.8945878231244411</v>
      </c>
      <c r="AO15" s="4">
        <f>IF(3-AN15&gt;AH15,AH15,3-AN15)</f>
        <v>0.10541217687555893</v>
      </c>
      <c r="AP15" s="4">
        <f>SUM(AN15:AO15)</f>
        <v>3</v>
      </c>
      <c r="AQ15" s="4">
        <f>AH15-AO15</f>
        <v>0.59342186931591678</v>
      </c>
      <c r="AR15" s="4">
        <f>AD15</f>
        <v>2.0181816894651941</v>
      </c>
      <c r="AS15" s="4">
        <f>AJ15</f>
        <v>0.15348243973130668</v>
      </c>
      <c r="AT15" s="4">
        <f>AE15</f>
        <v>0</v>
      </c>
      <c r="AU15" s="4">
        <f>AI15</f>
        <v>0</v>
      </c>
      <c r="AV15" s="4">
        <f>AG15</f>
        <v>0</v>
      </c>
      <c r="AW15" s="74">
        <f>AF15</f>
        <v>0</v>
      </c>
      <c r="AX15" s="74">
        <f>AK15</f>
        <v>0</v>
      </c>
      <c r="AY15" s="74">
        <f>AM15</f>
        <v>0</v>
      </c>
      <c r="AZ15" s="74">
        <f>AL15</f>
        <v>0</v>
      </c>
      <c r="BA15" s="4">
        <f>SUM(AQ15:AZ15)</f>
        <v>2.7650859985124177</v>
      </c>
      <c r="BB15" s="4">
        <v>0</v>
      </c>
      <c r="BC15" s="4">
        <f>AS15/(AS15+AR15+AT15)*100</f>
        <v>7.0675035641028892</v>
      </c>
      <c r="BD15" s="4">
        <f>AR15/(AR15+AS15+AT15)*100</f>
        <v>92.932496435897107</v>
      </c>
    </row>
    <row r="16" spans="1:56">
      <c r="A16" s="16">
        <v>32</v>
      </c>
      <c r="B16" s="16" t="s">
        <v>676</v>
      </c>
      <c r="C16" s="16">
        <v>66.510000000000005</v>
      </c>
      <c r="D16" s="16">
        <v>10.210000000000001</v>
      </c>
      <c r="E16" s="16">
        <v>0</v>
      </c>
      <c r="F16" s="16">
        <v>0</v>
      </c>
      <c r="G16" s="16">
        <v>0.871</v>
      </c>
      <c r="H16" s="16">
        <v>17.13</v>
      </c>
      <c r="I16" s="16">
        <v>3</v>
      </c>
      <c r="J16" s="16">
        <v>2.2799999999999998</v>
      </c>
      <c r="K16" s="16">
        <v>0</v>
      </c>
      <c r="L16" s="16">
        <v>2.93E-2</v>
      </c>
      <c r="M16" s="16">
        <v>0</v>
      </c>
      <c r="N16" s="4">
        <f>SUM(C16:M16)</f>
        <v>100.0303</v>
      </c>
      <c r="O16" s="16">
        <v>8</v>
      </c>
      <c r="P16" s="4">
        <v>1.0731064455119756</v>
      </c>
      <c r="Q16" s="4">
        <v>0.16473337556273149</v>
      </c>
      <c r="R16" s="4">
        <v>0</v>
      </c>
      <c r="S16" s="4">
        <v>0</v>
      </c>
      <c r="T16" s="4">
        <v>3.6370266854479957E-2</v>
      </c>
      <c r="U16" s="4">
        <v>0.16800508428696406</v>
      </c>
      <c r="V16" s="4">
        <v>7.4433560603805043E-2</v>
      </c>
      <c r="W16" s="4">
        <v>0.12197427127505911</v>
      </c>
      <c r="X16" s="4">
        <v>0</v>
      </c>
      <c r="Y16" s="4">
        <v>4.1304022983644734E-4</v>
      </c>
      <c r="Z16" s="4">
        <v>0</v>
      </c>
      <c r="AA16" s="4">
        <f>SUM(P16:Z16)</f>
        <v>1.6390360443248515</v>
      </c>
      <c r="AB16" s="4">
        <f>O16/AA16</f>
        <v>4.8809176757887247</v>
      </c>
      <c r="AC16" s="4">
        <f>P16*$AB16*AC$1</f>
        <v>2.618872108951106</v>
      </c>
      <c r="AD16" s="4">
        <f>Q16*$AB16*AD$1</f>
        <v>1.6081000891529569</v>
      </c>
      <c r="AE16" s="4">
        <f>R16*$AB16*AE$1</f>
        <v>0</v>
      </c>
      <c r="AF16" s="4">
        <f>S16*$AB16*AF$1</f>
        <v>0</v>
      </c>
      <c r="AG16" s="4">
        <f>T16*$AB16*AG$1</f>
        <v>0.17752027836318401</v>
      </c>
      <c r="AH16" s="4">
        <f>U16*$AB16*AH$1</f>
        <v>0.54667932367907823</v>
      </c>
      <c r="AI16" s="4">
        <f>V16*$AB16*AI$1</f>
        <v>0.36330408162300332</v>
      </c>
      <c r="AJ16" s="4">
        <f>W16*$AB16*AJ$1</f>
        <v>0.59534637665788492</v>
      </c>
      <c r="AK16" s="4">
        <f>X16*$AB16*AK$1</f>
        <v>0</v>
      </c>
      <c r="AL16" s="4">
        <f>Y16*$AB16*AL$1</f>
        <v>2.0160153586205533E-3</v>
      </c>
      <c r="AM16" s="4">
        <f>Z16*$AB16*AM$1</f>
        <v>0</v>
      </c>
      <c r="AN16" s="4">
        <f>AC16</f>
        <v>2.618872108951106</v>
      </c>
      <c r="AO16" s="4">
        <f>IF(3-AN16&gt;AH16,AH16,3-AN16)</f>
        <v>0.381127891048894</v>
      </c>
      <c r="AP16" s="4">
        <f>SUM(AN16:AO16)</f>
        <v>3</v>
      </c>
      <c r="AQ16" s="4">
        <f>AH16-AO16</f>
        <v>0.16555143263018424</v>
      </c>
      <c r="AR16" s="4">
        <f>AD16</f>
        <v>1.6081000891529569</v>
      </c>
      <c r="AS16" s="4">
        <f>AJ16</f>
        <v>0.59534637665788492</v>
      </c>
      <c r="AT16" s="4">
        <f>AE16</f>
        <v>0</v>
      </c>
      <c r="AU16" s="4">
        <f>AI16</f>
        <v>0.36330408162300332</v>
      </c>
      <c r="AV16" s="4">
        <f>AG16</f>
        <v>0.17752027836318401</v>
      </c>
      <c r="AW16" s="74">
        <f>AF16</f>
        <v>0</v>
      </c>
      <c r="AX16" s="74">
        <f>AK16</f>
        <v>0</v>
      </c>
      <c r="AY16" s="74">
        <f>AM16</f>
        <v>0</v>
      </c>
      <c r="AZ16" s="74">
        <f>AL16</f>
        <v>2.0160153586205533E-3</v>
      </c>
      <c r="BA16" s="4">
        <f>SUM(AQ16:AZ16)</f>
        <v>2.9118382737858339</v>
      </c>
      <c r="BB16" s="4">
        <v>0</v>
      </c>
      <c r="BC16" s="4">
        <f>AS16/(AS16+AR16+AT16)*100</f>
        <v>27.018871839884007</v>
      </c>
      <c r="BD16" s="4">
        <f>AR16/(AR16+AS16+AT16)*100</f>
        <v>72.981128160115986</v>
      </c>
    </row>
    <row r="17" spans="1:56">
      <c r="A17" s="16">
        <v>78</v>
      </c>
      <c r="B17" s="16" t="s">
        <v>675</v>
      </c>
      <c r="C17" s="16">
        <v>67.91</v>
      </c>
      <c r="D17" s="16">
        <v>11.57</v>
      </c>
      <c r="E17" s="16">
        <v>0</v>
      </c>
      <c r="F17" s="16">
        <v>0</v>
      </c>
      <c r="G17" s="16">
        <v>0</v>
      </c>
      <c r="H17" s="16">
        <v>20.350000000000001</v>
      </c>
      <c r="I17" s="16">
        <v>0</v>
      </c>
      <c r="J17" s="16">
        <v>0.53639999999999999</v>
      </c>
      <c r="K17" s="16">
        <v>0</v>
      </c>
      <c r="L17" s="16">
        <v>0</v>
      </c>
      <c r="M17" s="16">
        <v>0</v>
      </c>
      <c r="N17" s="4">
        <f>SUM(C17:M17)</f>
        <v>100.36639999999998</v>
      </c>
      <c r="O17" s="16">
        <v>8</v>
      </c>
      <c r="P17" s="4">
        <v>1.0956947634147987</v>
      </c>
      <c r="Q17" s="4">
        <v>0.18667631295404535</v>
      </c>
      <c r="R17" s="4">
        <v>0</v>
      </c>
      <c r="S17" s="4">
        <v>0</v>
      </c>
      <c r="T17" s="4">
        <v>0</v>
      </c>
      <c r="U17" s="4">
        <v>0.19958572476589137</v>
      </c>
      <c r="V17" s="4">
        <v>0</v>
      </c>
      <c r="W17" s="4">
        <v>2.8696052242079696E-2</v>
      </c>
      <c r="X17" s="4">
        <v>0</v>
      </c>
      <c r="Y17" s="4">
        <v>0</v>
      </c>
      <c r="Z17" s="4">
        <v>0</v>
      </c>
      <c r="AA17" s="4">
        <f>SUM(P17:Z17)</f>
        <v>1.5106528533768151</v>
      </c>
      <c r="AB17" s="4">
        <f>O17/AA17</f>
        <v>5.2957236218217316</v>
      </c>
      <c r="AC17" s="4">
        <f>P17*$AB17*AC$1</f>
        <v>2.9012483204610615</v>
      </c>
      <c r="AD17" s="4">
        <f>Q17*$AB17*AD$1</f>
        <v>1.9771723202906482</v>
      </c>
      <c r="AE17" s="4">
        <f>R17*$AB17*AE$1</f>
        <v>0</v>
      </c>
      <c r="AF17" s="4">
        <f>S17*$AB17*AF$1</f>
        <v>0</v>
      </c>
      <c r="AG17" s="4">
        <f>T17*$AB17*AG$1</f>
        <v>0</v>
      </c>
      <c r="AH17" s="4">
        <f>U17*$AB17*AH$1</f>
        <v>0.70463389148076105</v>
      </c>
      <c r="AI17" s="4">
        <f>V17*$AB17*AI$1</f>
        <v>0</v>
      </c>
      <c r="AJ17" s="4">
        <f>W17*$AB17*AJ$1</f>
        <v>0.15196636171141192</v>
      </c>
      <c r="AK17" s="4">
        <f>X17*$AB17*AK$1</f>
        <v>0</v>
      </c>
      <c r="AL17" s="4">
        <f>Y17*$AB17*AL$1</f>
        <v>0</v>
      </c>
      <c r="AM17" s="4">
        <f>Z17*$AB17*AM$1</f>
        <v>0</v>
      </c>
      <c r="AN17" s="4">
        <f>AC17</f>
        <v>2.9012483204610615</v>
      </c>
      <c r="AO17" s="4">
        <f>IF(3-AN17&gt;AH17,AH17,3-AN17)</f>
        <v>9.8751679538938486E-2</v>
      </c>
      <c r="AP17" s="4">
        <f>SUM(AN17:AO17)</f>
        <v>3</v>
      </c>
      <c r="AQ17" s="4">
        <f>AH17-AO17</f>
        <v>0.60588221194182257</v>
      </c>
      <c r="AR17" s="4">
        <f>AD17</f>
        <v>1.9771723202906482</v>
      </c>
      <c r="AS17" s="4">
        <f>AJ17</f>
        <v>0.15196636171141192</v>
      </c>
      <c r="AT17" s="4">
        <f>AE17</f>
        <v>0</v>
      </c>
      <c r="AU17" s="4">
        <f>AI17</f>
        <v>0</v>
      </c>
      <c r="AV17" s="4">
        <f>AG17</f>
        <v>0</v>
      </c>
      <c r="AW17" s="74">
        <f>AF17</f>
        <v>0</v>
      </c>
      <c r="AX17" s="74">
        <f>AK17</f>
        <v>0</v>
      </c>
      <c r="AY17" s="74">
        <f>AM17</f>
        <v>0</v>
      </c>
      <c r="AZ17" s="74">
        <f>AL17</f>
        <v>0</v>
      </c>
      <c r="BA17" s="4">
        <f>SUM(AQ17:AZ17)</f>
        <v>2.7350208939438825</v>
      </c>
      <c r="BB17" s="4">
        <v>0</v>
      </c>
      <c r="BC17" s="4">
        <f>AS17/(AS17+AR17+AT17)*100</f>
        <v>7.1374571790934604</v>
      </c>
      <c r="BD17" s="4">
        <f>AR17/(AR17+AS17+AT17)*100</f>
        <v>92.86254282090654</v>
      </c>
    </row>
    <row r="18" spans="1:56">
      <c r="A18" s="16">
        <v>11</v>
      </c>
      <c r="B18" s="16" t="s">
        <v>674</v>
      </c>
      <c r="C18" s="16">
        <v>67.06</v>
      </c>
      <c r="D18" s="16">
        <v>11.11</v>
      </c>
      <c r="E18" s="16">
        <v>6.9199999999999998E-2</v>
      </c>
      <c r="F18" s="16">
        <v>0</v>
      </c>
      <c r="G18" s="16">
        <v>0</v>
      </c>
      <c r="H18" s="16">
        <v>20.73</v>
      </c>
      <c r="I18" s="16">
        <v>0</v>
      </c>
      <c r="J18" s="16">
        <v>0.97399999999999998</v>
      </c>
      <c r="K18" s="16">
        <v>0</v>
      </c>
      <c r="L18" s="16">
        <v>0</v>
      </c>
      <c r="M18" s="16">
        <v>0</v>
      </c>
      <c r="N18" s="4">
        <f>SUM(C18:M18)</f>
        <v>99.943200000000004</v>
      </c>
      <c r="O18" s="16">
        <v>8</v>
      </c>
      <c r="P18" s="4">
        <v>1.0819804275452274</v>
      </c>
      <c r="Q18" s="4">
        <v>0.17925443707168917</v>
      </c>
      <c r="R18" s="4">
        <v>1.4692768270414879E-3</v>
      </c>
      <c r="S18" s="4">
        <v>0</v>
      </c>
      <c r="T18" s="4">
        <v>0</v>
      </c>
      <c r="U18" s="4">
        <v>0.20331263264849769</v>
      </c>
      <c r="V18" s="4">
        <v>0</v>
      </c>
      <c r="W18" s="4">
        <v>5.2106552728906824E-2</v>
      </c>
      <c r="X18" s="4">
        <v>0</v>
      </c>
      <c r="Y18" s="4">
        <v>0</v>
      </c>
      <c r="Z18" s="4">
        <v>0</v>
      </c>
      <c r="AA18" s="4">
        <f>SUM(P18:Z18)</f>
        <v>1.5181233268213625</v>
      </c>
      <c r="AB18" s="4">
        <f>O18/AA18</f>
        <v>5.2696641034759359</v>
      </c>
      <c r="AC18" s="4">
        <f>P18*$AB18*AC$1</f>
        <v>2.8508367098493155</v>
      </c>
      <c r="AD18" s="4">
        <f>Q18*$AB18*AD$1</f>
        <v>1.889221344850933</v>
      </c>
      <c r="AE18" s="4">
        <f>R18*$AB18*AE$1</f>
        <v>1.54851907070591E-2</v>
      </c>
      <c r="AF18" s="4">
        <f>S18*$AB18*AF$1</f>
        <v>0</v>
      </c>
      <c r="AG18" s="4">
        <f>T18*$AB18*AG$1</f>
        <v>0</v>
      </c>
      <c r="AH18" s="4">
        <f>U18*$AB18*AH$1</f>
        <v>0.71425952136731852</v>
      </c>
      <c r="AI18" s="4">
        <f>V18*$AB18*AI$1</f>
        <v>0</v>
      </c>
      <c r="AJ18" s="4">
        <f>W18*$AB18*AJ$1</f>
        <v>0.27458403047139635</v>
      </c>
      <c r="AK18" s="4">
        <f>X18*$AB18*AK$1</f>
        <v>0</v>
      </c>
      <c r="AL18" s="4">
        <f>Y18*$AB18*AL$1</f>
        <v>0</v>
      </c>
      <c r="AM18" s="4">
        <f>Z18*$AB18*AM$1</f>
        <v>0</v>
      </c>
      <c r="AN18" s="4">
        <f>AC18</f>
        <v>2.8508367098493155</v>
      </c>
      <c r="AO18" s="4">
        <f>IF(3-AN18&gt;AH18,AH18,3-AN18)</f>
        <v>0.14916329015068452</v>
      </c>
      <c r="AP18" s="4">
        <f>SUM(AN18:AO18)</f>
        <v>3</v>
      </c>
      <c r="AQ18" s="4">
        <f>AH18-AO18</f>
        <v>0.56509623121663399</v>
      </c>
      <c r="AR18" s="4">
        <f>AD18</f>
        <v>1.889221344850933</v>
      </c>
      <c r="AS18" s="4">
        <f>AJ18</f>
        <v>0.27458403047139635</v>
      </c>
      <c r="AT18" s="4">
        <f>AE18</f>
        <v>1.54851907070591E-2</v>
      </c>
      <c r="AU18" s="4">
        <f>AI18</f>
        <v>0</v>
      </c>
      <c r="AV18" s="4">
        <f>AG18</f>
        <v>0</v>
      </c>
      <c r="AW18" s="74">
        <f>AF18</f>
        <v>0</v>
      </c>
      <c r="AX18" s="74">
        <f>AK18</f>
        <v>0</v>
      </c>
      <c r="AY18" s="74">
        <f>AM18</f>
        <v>0</v>
      </c>
      <c r="AZ18" s="74">
        <f>AL18</f>
        <v>0</v>
      </c>
      <c r="BA18" s="4">
        <f>SUM(AQ18:AZ18)</f>
        <v>2.7443867972460225</v>
      </c>
      <c r="BB18" s="4">
        <f>AT18/(AT18+AS18+AR18)*100</f>
        <v>0.71056108572399868</v>
      </c>
      <c r="BC18" s="4">
        <f>AS18/(AS18+AR18+AT18)*100</f>
        <v>12.599698027954181</v>
      </c>
      <c r="BD18" s="4">
        <f>AR18/(AR18+AS18+AT18)*100</f>
        <v>86.689740886321829</v>
      </c>
    </row>
    <row r="19" spans="1:56">
      <c r="A19" s="16">
        <v>12</v>
      </c>
      <c r="B19" s="16" t="s">
        <v>673</v>
      </c>
      <c r="C19" s="16">
        <v>66.900000000000006</v>
      </c>
      <c r="D19" s="16">
        <v>11.12</v>
      </c>
      <c r="E19" s="16">
        <v>6.4100000000000004E-2</v>
      </c>
      <c r="F19" s="16">
        <v>0</v>
      </c>
      <c r="G19" s="16">
        <v>0</v>
      </c>
      <c r="H19" s="16">
        <v>20.8</v>
      </c>
      <c r="I19" s="16">
        <v>0</v>
      </c>
      <c r="J19" s="16">
        <v>1.1084000000000001</v>
      </c>
      <c r="K19" s="16">
        <v>0</v>
      </c>
      <c r="L19" s="16">
        <v>0</v>
      </c>
      <c r="M19" s="16">
        <v>0</v>
      </c>
      <c r="N19" s="4">
        <f>SUM(C19:M19)</f>
        <v>99.992500000000007</v>
      </c>
      <c r="O19" s="16">
        <v>8</v>
      </c>
      <c r="P19" s="4">
        <v>1.0793989054991906</v>
      </c>
      <c r="Q19" s="4">
        <v>0.17941578219956647</v>
      </c>
      <c r="R19" s="4">
        <v>1.3609919741814939E-3</v>
      </c>
      <c r="S19" s="4">
        <v>0</v>
      </c>
      <c r="T19" s="4">
        <v>0</v>
      </c>
      <c r="U19" s="4">
        <v>0.20399916831108306</v>
      </c>
      <c r="V19" s="4">
        <v>0</v>
      </c>
      <c r="W19" s="4">
        <v>5.9296615035647163E-2</v>
      </c>
      <c r="X19" s="4">
        <v>0</v>
      </c>
      <c r="Y19" s="4">
        <v>0</v>
      </c>
      <c r="Z19" s="4">
        <v>0</v>
      </c>
      <c r="AA19" s="4">
        <f>SUM(P19:Z19)</f>
        <v>1.5234714630196688</v>
      </c>
      <c r="AB19" s="4">
        <f>O19/AA19</f>
        <v>5.2511649835194287</v>
      </c>
      <c r="AC19" s="4">
        <f>P19*$AB19*AC$1</f>
        <v>2.8340508679032732</v>
      </c>
      <c r="AD19" s="4">
        <f>Q19*$AB19*AD$1</f>
        <v>1.8842837459542237</v>
      </c>
      <c r="AE19" s="4">
        <f>R19*$AB19*AE$1</f>
        <v>1.4293586795345679E-2</v>
      </c>
      <c r="AF19" s="4">
        <f>S19*$AB19*AF$1</f>
        <v>0</v>
      </c>
      <c r="AG19" s="4">
        <f>T19*$AB19*AG$1</f>
        <v>0</v>
      </c>
      <c r="AH19" s="4">
        <f>U19*$AB19*AH$1</f>
        <v>0.71415552620149703</v>
      </c>
      <c r="AI19" s="4">
        <f>V19*$AB19*AI$1</f>
        <v>0</v>
      </c>
      <c r="AJ19" s="4">
        <f>W19*$AB19*AJ$1</f>
        <v>0.31137630851642206</v>
      </c>
      <c r="AK19" s="4">
        <f>X19*$AB19*AK$1</f>
        <v>0</v>
      </c>
      <c r="AL19" s="4">
        <f>Y19*$AB19*AL$1</f>
        <v>0</v>
      </c>
      <c r="AM19" s="4">
        <f>Z19*$AB19*AM$1</f>
        <v>0</v>
      </c>
      <c r="AN19" s="4">
        <f>AC19</f>
        <v>2.8340508679032732</v>
      </c>
      <c r="AO19" s="4">
        <f>IF(3-AN19&gt;AH19,AH19,3-AN19)</f>
        <v>0.16594913209672679</v>
      </c>
      <c r="AP19" s="4">
        <f>SUM(AN19:AO19)</f>
        <v>3</v>
      </c>
      <c r="AQ19" s="4">
        <f>AH19-AO19</f>
        <v>0.54820639410477023</v>
      </c>
      <c r="AR19" s="4">
        <f>AD19</f>
        <v>1.8842837459542237</v>
      </c>
      <c r="AS19" s="4">
        <f>AJ19</f>
        <v>0.31137630851642206</v>
      </c>
      <c r="AT19" s="4">
        <f>AE19</f>
        <v>1.4293586795345679E-2</v>
      </c>
      <c r="AU19" s="4">
        <f>AI19</f>
        <v>0</v>
      </c>
      <c r="AV19" s="4">
        <f>AG19</f>
        <v>0</v>
      </c>
      <c r="AW19" s="74">
        <f>AF19</f>
        <v>0</v>
      </c>
      <c r="AX19" s="74">
        <f>AK19</f>
        <v>0</v>
      </c>
      <c r="AY19" s="74">
        <f>AM19</f>
        <v>0</v>
      </c>
      <c r="AZ19" s="74">
        <f>AL19</f>
        <v>0</v>
      </c>
      <c r="BA19" s="4">
        <f>SUM(AQ19:AZ19)</f>
        <v>2.7581600353707612</v>
      </c>
      <c r="BB19" s="4">
        <f>AT19/(AT19+AS19+AR19)*100</f>
        <v>0.64678220069618619</v>
      </c>
      <c r="BC19" s="4">
        <f>AS19/(AS19+AR19+AT19)*100</f>
        <v>14.089721282028675</v>
      </c>
      <c r="BD19" s="4">
        <f>AR19/(AR19+AS19+AT19)*100</f>
        <v>85.263496517275144</v>
      </c>
    </row>
    <row r="20" spans="1:56">
      <c r="A20" s="16">
        <v>13</v>
      </c>
      <c r="B20" s="16" t="s">
        <v>672</v>
      </c>
      <c r="C20" s="16">
        <v>65.05</v>
      </c>
      <c r="D20" s="16">
        <v>10.27</v>
      </c>
      <c r="E20" s="16">
        <v>5.33E-2</v>
      </c>
      <c r="F20" s="16">
        <v>0</v>
      </c>
      <c r="G20" s="16">
        <v>0</v>
      </c>
      <c r="H20" s="16">
        <v>21.98</v>
      </c>
      <c r="I20" s="16">
        <v>0</v>
      </c>
      <c r="J20" s="16">
        <v>2.62</v>
      </c>
      <c r="K20" s="16">
        <v>0</v>
      </c>
      <c r="L20" s="16">
        <v>0</v>
      </c>
      <c r="M20" s="16">
        <v>0</v>
      </c>
      <c r="N20" s="4">
        <f>SUM(C20:M20)</f>
        <v>99.973299999999995</v>
      </c>
      <c r="O20" s="16">
        <v>8</v>
      </c>
      <c r="P20" s="4">
        <v>1.0495500568418885</v>
      </c>
      <c r="Q20" s="4">
        <v>0.16570144632999531</v>
      </c>
      <c r="R20" s="4">
        <v>1.1316828740073888E-3</v>
      </c>
      <c r="S20" s="4">
        <v>0</v>
      </c>
      <c r="T20" s="4">
        <v>0</v>
      </c>
      <c r="U20" s="4">
        <v>0.21557219805180797</v>
      </c>
      <c r="V20" s="4">
        <v>0</v>
      </c>
      <c r="W20" s="4">
        <v>0.1401634169915153</v>
      </c>
      <c r="X20" s="4">
        <v>0</v>
      </c>
      <c r="Y20" s="4">
        <v>0</v>
      </c>
      <c r="Z20" s="4">
        <v>0</v>
      </c>
      <c r="AA20" s="4">
        <f>SUM(P20:Z20)</f>
        <v>1.5721188010892144</v>
      </c>
      <c r="AB20" s="4">
        <f>O20/AA20</f>
        <v>5.0886739567374573</v>
      </c>
      <c r="AC20" s="4">
        <f>P20*$AB20*AC$1</f>
        <v>2.6704090202718178</v>
      </c>
      <c r="AD20" s="4">
        <f>Q20*$AB20*AD$1</f>
        <v>1.6864012690663532</v>
      </c>
      <c r="AE20" s="4">
        <f>R20*$AB20*AE$1</f>
        <v>1.1517530336494393E-2</v>
      </c>
      <c r="AF20" s="4">
        <f>S20*$AB20*AF$1</f>
        <v>0</v>
      </c>
      <c r="AG20" s="4">
        <f>T20*$AB20*AG$1</f>
        <v>0</v>
      </c>
      <c r="AH20" s="4">
        <f>U20*$AB20*AH$1</f>
        <v>0.73131775334858962</v>
      </c>
      <c r="AI20" s="4">
        <f>V20*$AB20*AI$1</f>
        <v>0</v>
      </c>
      <c r="AJ20" s="4">
        <f>W20*$AB20*AJ$1</f>
        <v>0.71324592973205636</v>
      </c>
      <c r="AK20" s="4">
        <f>X20*$AB20*AK$1</f>
        <v>0</v>
      </c>
      <c r="AL20" s="4">
        <f>Y20*$AB20*AL$1</f>
        <v>0</v>
      </c>
      <c r="AM20" s="4">
        <f>Z20*$AB20*AM$1</f>
        <v>0</v>
      </c>
      <c r="AN20" s="4">
        <f>AC20</f>
        <v>2.6704090202718178</v>
      </c>
      <c r="AO20" s="4">
        <f>IF(3-AN20&gt;AH20,AH20,3-AN20)</f>
        <v>0.32959097972818219</v>
      </c>
      <c r="AP20" s="4">
        <f>SUM(AN20:AO20)</f>
        <v>3</v>
      </c>
      <c r="AQ20" s="4">
        <f>AH20-AO20</f>
        <v>0.40172677362040743</v>
      </c>
      <c r="AR20" s="4">
        <f>AD20</f>
        <v>1.6864012690663532</v>
      </c>
      <c r="AS20" s="4">
        <f>AJ20</f>
        <v>0.71324592973205636</v>
      </c>
      <c r="AT20" s="4">
        <f>AE20</f>
        <v>1.1517530336494393E-2</v>
      </c>
      <c r="AU20" s="4">
        <f>AI20</f>
        <v>0</v>
      </c>
      <c r="AV20" s="4">
        <f>AG20</f>
        <v>0</v>
      </c>
      <c r="AW20" s="74">
        <f>AF20</f>
        <v>0</v>
      </c>
      <c r="AX20" s="74">
        <f>AK20</f>
        <v>0</v>
      </c>
      <c r="AY20" s="74">
        <f>AM20</f>
        <v>0</v>
      </c>
      <c r="AZ20" s="74">
        <f>AL20</f>
        <v>0</v>
      </c>
      <c r="BA20" s="4">
        <f>SUM(AQ20:AZ20)</f>
        <v>2.8128915027553112</v>
      </c>
      <c r="BB20" s="4">
        <f>AT20/(AT20+AS20+AR20)*100</f>
        <v>0.47767496750944677</v>
      </c>
      <c r="BC20" s="4">
        <f>AS20/(AS20+AR20+AT20)*100</f>
        <v>29.580970603694929</v>
      </c>
      <c r="BD20" s="4">
        <f>AR20/(AR20+AS20+AT20)*100</f>
        <v>69.941354428795634</v>
      </c>
    </row>
    <row r="21" spans="1:56">
      <c r="A21" s="16">
        <v>14</v>
      </c>
      <c r="B21" s="16" t="s">
        <v>671</v>
      </c>
      <c r="C21" s="16">
        <v>65.14</v>
      </c>
      <c r="D21" s="16">
        <v>10.34</v>
      </c>
      <c r="E21" s="16">
        <v>7.7299999999999994E-2</v>
      </c>
      <c r="F21" s="16">
        <v>0</v>
      </c>
      <c r="G21" s="16">
        <v>0</v>
      </c>
      <c r="H21" s="16">
        <v>21.92</v>
      </c>
      <c r="I21" s="16">
        <v>0</v>
      </c>
      <c r="J21" s="16">
        <v>2.5499999999999998</v>
      </c>
      <c r="K21" s="16">
        <v>0</v>
      </c>
      <c r="L21" s="16">
        <v>0</v>
      </c>
      <c r="M21" s="16">
        <v>0</v>
      </c>
      <c r="N21" s="4">
        <f>SUM(C21:M21)</f>
        <v>100.0273</v>
      </c>
      <c r="O21" s="16">
        <v>8</v>
      </c>
      <c r="P21" s="4">
        <v>1.0510021629927844</v>
      </c>
      <c r="Q21" s="4">
        <v>0.16683086222513646</v>
      </c>
      <c r="R21" s="4">
        <v>1.6412586521720666E-3</v>
      </c>
      <c r="S21" s="4">
        <v>0</v>
      </c>
      <c r="T21" s="4">
        <v>0</v>
      </c>
      <c r="U21" s="4">
        <v>0.2149837389124491</v>
      </c>
      <c r="V21" s="4">
        <v>0</v>
      </c>
      <c r="W21" s="4">
        <v>0.13641859287342137</v>
      </c>
      <c r="X21" s="4">
        <v>0</v>
      </c>
      <c r="Y21" s="4">
        <v>0</v>
      </c>
      <c r="Z21" s="4">
        <v>0</v>
      </c>
      <c r="AA21" s="4">
        <f>SUM(P21:Z21)</f>
        <v>1.5708766156559635</v>
      </c>
      <c r="AB21" s="4">
        <f>O21/AA21</f>
        <v>5.0926978734477988</v>
      </c>
      <c r="AC21" s="4">
        <f>P21*$AB21*AC$1</f>
        <v>2.6762182402311949</v>
      </c>
      <c r="AD21" s="4">
        <f>Q21*$AB21*AD$1</f>
        <v>1.6992383545588303</v>
      </c>
      <c r="AE21" s="4">
        <f>R21*$AB21*AE$1</f>
        <v>1.6716868895388967E-2</v>
      </c>
      <c r="AF21" s="4">
        <f>S21*$AB21*AF$1</f>
        <v>0</v>
      </c>
      <c r="AG21" s="4">
        <f>T21*$AB21*AG$1</f>
        <v>0</v>
      </c>
      <c r="AH21" s="4">
        <f>U21*$AB21*AH$1</f>
        <v>0.72989815332352415</v>
      </c>
      <c r="AI21" s="4">
        <f>V21*$AB21*AI$1</f>
        <v>0</v>
      </c>
      <c r="AJ21" s="4">
        <f>W21*$AB21*AJ$1</f>
        <v>0.69473867782521403</v>
      </c>
      <c r="AK21" s="4">
        <f>X21*$AB21*AK$1</f>
        <v>0</v>
      </c>
      <c r="AL21" s="4">
        <f>Y21*$AB21*AL$1</f>
        <v>0</v>
      </c>
      <c r="AM21" s="4">
        <f>Z21*$AB21*AM$1</f>
        <v>0</v>
      </c>
      <c r="AN21" s="4">
        <f>AC21</f>
        <v>2.6762182402311949</v>
      </c>
      <c r="AO21" s="4">
        <f>IF(3-AN21&gt;AH21,AH21,3-AN21)</f>
        <v>0.32378175976880508</v>
      </c>
      <c r="AP21" s="4">
        <f>SUM(AN21:AO21)</f>
        <v>3</v>
      </c>
      <c r="AQ21" s="4">
        <f>AH21-AO21</f>
        <v>0.40611639355471907</v>
      </c>
      <c r="AR21" s="4">
        <f>AD21</f>
        <v>1.6992383545588303</v>
      </c>
      <c r="AS21" s="4">
        <f>AJ21</f>
        <v>0.69473867782521403</v>
      </c>
      <c r="AT21" s="4">
        <f>AE21</f>
        <v>1.6716868895388967E-2</v>
      </c>
      <c r="AU21" s="4">
        <f>AI21</f>
        <v>0</v>
      </c>
      <c r="AV21" s="4">
        <f>AG21</f>
        <v>0</v>
      </c>
      <c r="AW21" s="74">
        <f>AF21</f>
        <v>0</v>
      </c>
      <c r="AX21" s="74">
        <f>AK21</f>
        <v>0</v>
      </c>
      <c r="AY21" s="74">
        <f>AM21</f>
        <v>0</v>
      </c>
      <c r="AZ21" s="74">
        <f>AL21</f>
        <v>0</v>
      </c>
      <c r="BA21" s="4">
        <f>SUM(AQ21:AZ21)</f>
        <v>2.8168102948341529</v>
      </c>
      <c r="BB21" s="4">
        <f>AT21/(AT21+AS21+AR21)*100</f>
        <v>0.69344635113221065</v>
      </c>
      <c r="BC21" s="4">
        <f>AS21/(AS21+AR21+AT21)*100</f>
        <v>28.819033285664915</v>
      </c>
      <c r="BD21" s="4">
        <f>AR21/(AR21+AS21+AT21)*100</f>
        <v>70.487520363202876</v>
      </c>
    </row>
    <row r="22" spans="1:56">
      <c r="A22" s="16">
        <v>50</v>
      </c>
      <c r="B22" s="16" t="s">
        <v>670</v>
      </c>
      <c r="C22" s="16">
        <v>67.290000000000006</v>
      </c>
      <c r="D22" s="16">
        <v>11.05</v>
      </c>
      <c r="E22" s="16">
        <v>9.1200000000000003E-2</v>
      </c>
      <c r="F22" s="16">
        <v>0</v>
      </c>
      <c r="G22" s="16">
        <v>0</v>
      </c>
      <c r="H22" s="16">
        <v>20.61</v>
      </c>
      <c r="I22" s="16">
        <v>0</v>
      </c>
      <c r="J22" s="16">
        <v>0.93530000000000002</v>
      </c>
      <c r="K22" s="16">
        <v>0</v>
      </c>
      <c r="L22" s="16">
        <v>0</v>
      </c>
      <c r="M22" s="16">
        <v>0</v>
      </c>
      <c r="N22" s="4">
        <f>SUM(C22:M22)</f>
        <v>99.976500000000001</v>
      </c>
      <c r="O22" s="16">
        <v>8</v>
      </c>
      <c r="P22" s="4">
        <v>1.0856913654864055</v>
      </c>
      <c r="Q22" s="4">
        <v>0.17828636630442535</v>
      </c>
      <c r="R22" s="4">
        <v>1.9363879570257763E-3</v>
      </c>
      <c r="S22" s="4">
        <v>0</v>
      </c>
      <c r="T22" s="4">
        <v>0</v>
      </c>
      <c r="U22" s="4">
        <v>0.2021357143697799</v>
      </c>
      <c r="V22" s="4">
        <v>0</v>
      </c>
      <c r="W22" s="4">
        <v>5.0036199966474904E-2</v>
      </c>
      <c r="X22" s="4">
        <v>0</v>
      </c>
      <c r="Y22" s="4">
        <v>0</v>
      </c>
      <c r="Z22" s="4">
        <v>0</v>
      </c>
      <c r="AA22" s="4">
        <f>SUM(P22:Z22)</f>
        <v>1.5180860340841116</v>
      </c>
      <c r="AB22" s="4">
        <f>O22/AA22</f>
        <v>5.2697935560856024</v>
      </c>
      <c r="AC22" s="4">
        <f>P22*$AB22*AC$1</f>
        <v>2.8606846808690194</v>
      </c>
      <c r="AD22" s="4">
        <f>Q22*$AB22*AD$1</f>
        <v>1.8790646885779561</v>
      </c>
      <c r="AE22" s="4">
        <f>R22*$AB22*AE$1</f>
        <v>2.0408729556032401E-2</v>
      </c>
      <c r="AF22" s="4">
        <f>S22*$AB22*AF$1</f>
        <v>0</v>
      </c>
      <c r="AG22" s="4">
        <f>T22*$AB22*AG$1</f>
        <v>0</v>
      </c>
      <c r="AH22" s="4">
        <f>U22*$AB22*AH$1</f>
        <v>0.71014232336041738</v>
      </c>
      <c r="AI22" s="4">
        <f>V22*$AB22*AI$1</f>
        <v>0</v>
      </c>
      <c r="AJ22" s="4">
        <f>W22*$AB22*AJ$1</f>
        <v>0.26368044415434005</v>
      </c>
      <c r="AK22" s="4">
        <f>X22*$AB22*AK$1</f>
        <v>0</v>
      </c>
      <c r="AL22" s="4">
        <f>Y22*$AB22*AL$1</f>
        <v>0</v>
      </c>
      <c r="AM22" s="4">
        <f>Z22*$AB22*AM$1</f>
        <v>0</v>
      </c>
      <c r="AN22" s="4">
        <f>AC22</f>
        <v>2.8606846808690194</v>
      </c>
      <c r="AO22" s="4">
        <f>IF(3-AN22&gt;AH22,AH22,3-AN22)</f>
        <v>0.13931531913098061</v>
      </c>
      <c r="AP22" s="4">
        <f>SUM(AN22:AO22)</f>
        <v>3</v>
      </c>
      <c r="AQ22" s="4">
        <f>AH22-AO22</f>
        <v>0.57082700422943677</v>
      </c>
      <c r="AR22" s="4">
        <f>AD22</f>
        <v>1.8790646885779561</v>
      </c>
      <c r="AS22" s="4">
        <f>AJ22</f>
        <v>0.26368044415434005</v>
      </c>
      <c r="AT22" s="4">
        <f>AE22</f>
        <v>2.0408729556032401E-2</v>
      </c>
      <c r="AU22" s="4">
        <f>AI22</f>
        <v>0</v>
      </c>
      <c r="AV22" s="4">
        <f>AG22</f>
        <v>0</v>
      </c>
      <c r="AW22" s="74">
        <f>AF22</f>
        <v>0</v>
      </c>
      <c r="AX22" s="74">
        <f>AK22</f>
        <v>0</v>
      </c>
      <c r="AY22" s="74">
        <f>AM22</f>
        <v>0</v>
      </c>
      <c r="AZ22" s="74">
        <f>AL22</f>
        <v>0</v>
      </c>
      <c r="BA22" s="4">
        <f>SUM(AQ22:AZ22)</f>
        <v>2.733980866517765</v>
      </c>
      <c r="BB22" s="4">
        <f>AT22/(AT22+AS22+AR22)*100</f>
        <v>0.94347100831943065</v>
      </c>
      <c r="BC22" s="4">
        <f>AS22/(AS22+AR22+AT22)*100</f>
        <v>12.189629630663504</v>
      </c>
      <c r="BD22" s="4">
        <f>AR22/(AR22+AS22+AT22)*100</f>
        <v>86.866899361017076</v>
      </c>
    </row>
    <row r="23" spans="1:56">
      <c r="A23" s="16">
        <v>52</v>
      </c>
      <c r="B23" s="16" t="s">
        <v>669</v>
      </c>
      <c r="C23" s="16">
        <v>67.95</v>
      </c>
      <c r="D23" s="16">
        <v>11.29</v>
      </c>
      <c r="E23" s="16">
        <v>3.7499999999999999E-2</v>
      </c>
      <c r="F23" s="16">
        <v>0</v>
      </c>
      <c r="G23" s="16">
        <v>0</v>
      </c>
      <c r="H23" s="16">
        <v>20.190000000000001</v>
      </c>
      <c r="I23" s="16">
        <v>0</v>
      </c>
      <c r="J23" s="16">
        <v>0.46800000000000003</v>
      </c>
      <c r="K23" s="16">
        <v>0</v>
      </c>
      <c r="L23" s="16">
        <v>0</v>
      </c>
      <c r="M23" s="16">
        <v>0</v>
      </c>
      <c r="N23" s="4">
        <f>SUM(C23:M23)</f>
        <v>99.935500000000005</v>
      </c>
      <c r="O23" s="16">
        <v>8</v>
      </c>
      <c r="P23" s="4">
        <v>1.0963401439263079</v>
      </c>
      <c r="Q23" s="4">
        <v>0.18215864937348072</v>
      </c>
      <c r="R23" s="4">
        <v>7.9621215338230927E-4</v>
      </c>
      <c r="S23" s="4">
        <v>0</v>
      </c>
      <c r="T23" s="4">
        <v>0</v>
      </c>
      <c r="U23" s="4">
        <v>0.19801650039426766</v>
      </c>
      <c r="V23" s="4">
        <v>0</v>
      </c>
      <c r="W23" s="4">
        <v>2.5036824103827925E-2</v>
      </c>
      <c r="X23" s="4">
        <v>0</v>
      </c>
      <c r="Y23" s="4">
        <v>0</v>
      </c>
      <c r="Z23" s="4">
        <v>0</v>
      </c>
      <c r="AA23" s="4">
        <f>SUM(P23:Z23)</f>
        <v>1.5023483299512663</v>
      </c>
      <c r="AB23" s="4">
        <f>O23/AA23</f>
        <v>5.3249967670676659</v>
      </c>
      <c r="AC23" s="4">
        <f>P23*$AB23*AC$1</f>
        <v>2.9190038610070443</v>
      </c>
      <c r="AD23" s="4">
        <f>Q23*$AB23*AD$1</f>
        <v>1.9399884380143948</v>
      </c>
      <c r="AE23" s="4">
        <f>R23*$AB23*AE$1</f>
        <v>8.4796542853215629E-3</v>
      </c>
      <c r="AF23" s="4">
        <f>S23*$AB23*AF$1</f>
        <v>0</v>
      </c>
      <c r="AG23" s="4">
        <f>T23*$AB23*AG$1</f>
        <v>0</v>
      </c>
      <c r="AH23" s="4">
        <f>U23*$AB23*AH$1</f>
        <v>0.70295814961701897</v>
      </c>
      <c r="AI23" s="4">
        <f>V23*$AB23*AI$1</f>
        <v>0</v>
      </c>
      <c r="AJ23" s="4">
        <f>W23*$AB23*AJ$1</f>
        <v>0.13332100741052552</v>
      </c>
      <c r="AK23" s="4">
        <f>X23*$AB23*AK$1</f>
        <v>0</v>
      </c>
      <c r="AL23" s="4">
        <f>Y23*$AB23*AL$1</f>
        <v>0</v>
      </c>
      <c r="AM23" s="4">
        <f>Z23*$AB23*AM$1</f>
        <v>0</v>
      </c>
      <c r="AN23" s="4">
        <f>AC23</f>
        <v>2.9190038610070443</v>
      </c>
      <c r="AO23" s="4">
        <f>IF(3-AN23&gt;AH23,AH23,3-AN23)</f>
        <v>8.0996138992955657E-2</v>
      </c>
      <c r="AP23" s="4">
        <f>SUM(AN23:AO23)</f>
        <v>3</v>
      </c>
      <c r="AQ23" s="4">
        <f>AH23-AO23</f>
        <v>0.62196201062406331</v>
      </c>
      <c r="AR23" s="4">
        <f>AD23</f>
        <v>1.9399884380143948</v>
      </c>
      <c r="AS23" s="4">
        <f>AJ23</f>
        <v>0.13332100741052552</v>
      </c>
      <c r="AT23" s="4">
        <f>AE23</f>
        <v>8.4796542853215629E-3</v>
      </c>
      <c r="AU23" s="4">
        <f>AI23</f>
        <v>0</v>
      </c>
      <c r="AV23" s="4">
        <f>AG23</f>
        <v>0</v>
      </c>
      <c r="AW23" s="74">
        <f>AF23</f>
        <v>0</v>
      </c>
      <c r="AX23" s="74">
        <f>AK23</f>
        <v>0</v>
      </c>
      <c r="AY23" s="74">
        <f>AM23</f>
        <v>0</v>
      </c>
      <c r="AZ23" s="74">
        <f>AL23</f>
        <v>0</v>
      </c>
      <c r="BA23" s="4">
        <f>SUM(AQ23:AZ23)</f>
        <v>2.7037511103343053</v>
      </c>
      <c r="BB23" s="4">
        <f>AT23/(AT23+AS23+AR23)*100</f>
        <v>0.40732532831984863</v>
      </c>
      <c r="BC23" s="4">
        <f>AS23/(AS23+AR23+AT23)*100</f>
        <v>6.4041553214531728</v>
      </c>
      <c r="BD23" s="4">
        <f>AR23/(AR23+AS23+AT23)*100</f>
        <v>93.188519350226997</v>
      </c>
    </row>
    <row r="24" spans="1:56">
      <c r="A24" s="16">
        <v>53</v>
      </c>
      <c r="B24" s="16" t="s">
        <v>668</v>
      </c>
      <c r="C24" s="16">
        <v>66.989999999999995</v>
      </c>
      <c r="D24" s="16">
        <v>11.66</v>
      </c>
      <c r="E24" s="16">
        <v>8.0399999999999999E-2</v>
      </c>
      <c r="F24" s="16">
        <v>0</v>
      </c>
      <c r="G24" s="16">
        <v>0</v>
      </c>
      <c r="H24" s="16">
        <v>20.48</v>
      </c>
      <c r="I24" s="16">
        <v>0</v>
      </c>
      <c r="J24" s="16">
        <v>0.76739999999999997</v>
      </c>
      <c r="K24" s="16">
        <v>0</v>
      </c>
      <c r="L24" s="16">
        <v>0</v>
      </c>
      <c r="M24" s="16">
        <v>0</v>
      </c>
      <c r="N24" s="4">
        <f>SUM(C24:M24)</f>
        <v>99.977799999999988</v>
      </c>
      <c r="O24" s="16">
        <v>8</v>
      </c>
      <c r="P24" s="4">
        <v>1.0808510116500862</v>
      </c>
      <c r="Q24" s="4">
        <v>0.18812841910494113</v>
      </c>
      <c r="R24" s="4">
        <v>1.7070788568516711E-3</v>
      </c>
      <c r="S24" s="4">
        <v>0</v>
      </c>
      <c r="T24" s="4">
        <v>0</v>
      </c>
      <c r="U24" s="4">
        <v>0.20086071956783563</v>
      </c>
      <c r="V24" s="4">
        <v>0</v>
      </c>
      <c r="W24" s="4">
        <v>4.1053971831789632E-2</v>
      </c>
      <c r="X24" s="4">
        <v>0</v>
      </c>
      <c r="Y24" s="4">
        <v>0</v>
      </c>
      <c r="Z24" s="4">
        <v>0</v>
      </c>
      <c r="AA24" s="4">
        <f>SUM(P24:Z24)</f>
        <v>1.5126012010115042</v>
      </c>
      <c r="AB24" s="4">
        <f>O24/AA24</f>
        <v>5.2889023191640021</v>
      </c>
      <c r="AC24" s="4">
        <f>P24*$AB24*AC$1</f>
        <v>2.8582577110934495</v>
      </c>
      <c r="AD24" s="4">
        <f>Q24*$AB24*AD$1</f>
        <v>1.989985664209561</v>
      </c>
      <c r="AE24" s="4">
        <f>R24*$AB24*AE$1</f>
        <v>1.8057146649997274E-2</v>
      </c>
      <c r="AF24" s="4">
        <f>S24*$AB24*AF$1</f>
        <v>0</v>
      </c>
      <c r="AG24" s="4">
        <f>T24*$AB24*AG$1</f>
        <v>0</v>
      </c>
      <c r="AH24" s="4">
        <f>U24*$AB24*AH$1</f>
        <v>0.70822181703418408</v>
      </c>
      <c r="AI24" s="4">
        <f>V24*$AB24*AI$1</f>
        <v>0</v>
      </c>
      <c r="AJ24" s="4">
        <f>W24*$AB24*AJ$1</f>
        <v>0.2171304468320458</v>
      </c>
      <c r="AK24" s="4">
        <f>X24*$AB24*AK$1</f>
        <v>0</v>
      </c>
      <c r="AL24" s="4">
        <f>Y24*$AB24*AL$1</f>
        <v>0</v>
      </c>
      <c r="AM24" s="4">
        <f>Z24*$AB24*AM$1</f>
        <v>0</v>
      </c>
      <c r="AN24" s="4">
        <f>AC24</f>
        <v>2.8582577110934495</v>
      </c>
      <c r="AO24" s="4">
        <f>IF(3-AN24&gt;AH24,AH24,3-AN24)</f>
        <v>0.1417422889065505</v>
      </c>
      <c r="AP24" s="4">
        <f>SUM(AN24:AO24)</f>
        <v>3</v>
      </c>
      <c r="AQ24" s="4">
        <f>AH24-AO24</f>
        <v>0.56647952812763358</v>
      </c>
      <c r="AR24" s="4">
        <f>AD24</f>
        <v>1.989985664209561</v>
      </c>
      <c r="AS24" s="4">
        <f>AJ24</f>
        <v>0.2171304468320458</v>
      </c>
      <c r="AT24" s="4">
        <f>AE24</f>
        <v>1.8057146649997274E-2</v>
      </c>
      <c r="AU24" s="4">
        <f>AI24</f>
        <v>0</v>
      </c>
      <c r="AV24" s="4">
        <f>AG24</f>
        <v>0</v>
      </c>
      <c r="AW24" s="74">
        <f>AF24</f>
        <v>0</v>
      </c>
      <c r="AX24" s="74">
        <f>AK24</f>
        <v>0</v>
      </c>
      <c r="AY24" s="74">
        <f>AM24</f>
        <v>0</v>
      </c>
      <c r="AZ24" s="74">
        <f>AL24</f>
        <v>0</v>
      </c>
      <c r="BA24" s="4">
        <f>SUM(AQ24:AZ24)</f>
        <v>2.7916527858192373</v>
      </c>
      <c r="BB24" s="4">
        <f>AT24/(AT24+AS24+AR24)*100</f>
        <v>0.81149396288942321</v>
      </c>
      <c r="BC24" s="4">
        <f>AS24/(AS24+AR24+AT24)*100</f>
        <v>9.7579119325430437</v>
      </c>
      <c r="BD24" s="4">
        <f>AR24/(AR24+AS24+AT24)*100</f>
        <v>89.430594104567547</v>
      </c>
    </row>
    <row r="25" spans="1:56">
      <c r="A25" s="16">
        <v>54</v>
      </c>
      <c r="B25" s="16" t="s">
        <v>667</v>
      </c>
      <c r="C25" s="16">
        <v>67.86</v>
      </c>
      <c r="D25" s="16">
        <v>11.54</v>
      </c>
      <c r="E25" s="16">
        <v>5.0799999999999998E-2</v>
      </c>
      <c r="F25" s="16">
        <v>0</v>
      </c>
      <c r="G25" s="16">
        <v>0</v>
      </c>
      <c r="H25" s="16">
        <v>20.29</v>
      </c>
      <c r="I25" s="16">
        <v>0</v>
      </c>
      <c r="J25" s="16">
        <v>0.58430000000000004</v>
      </c>
      <c r="K25" s="16">
        <v>0</v>
      </c>
      <c r="L25" s="16">
        <v>0</v>
      </c>
      <c r="M25" s="16">
        <v>0</v>
      </c>
      <c r="N25" s="4">
        <f>SUM(C25:M25)</f>
        <v>100.32510000000001</v>
      </c>
      <c r="O25" s="16">
        <v>8</v>
      </c>
      <c r="P25" s="4">
        <v>1.094888037775412</v>
      </c>
      <c r="Q25" s="4">
        <v>0.18619227757041343</v>
      </c>
      <c r="R25" s="4">
        <v>1.0786020637819015E-3</v>
      </c>
      <c r="S25" s="4">
        <v>0</v>
      </c>
      <c r="T25" s="4">
        <v>0</v>
      </c>
      <c r="U25" s="4">
        <v>0.19899726562653244</v>
      </c>
      <c r="V25" s="4">
        <v>0</v>
      </c>
      <c r="W25" s="4">
        <v>3.1258581888603962E-2</v>
      </c>
      <c r="X25" s="4">
        <v>0</v>
      </c>
      <c r="Y25" s="4">
        <v>0</v>
      </c>
      <c r="Z25" s="4">
        <v>0</v>
      </c>
      <c r="AA25" s="4">
        <f>SUM(P25:Z25)</f>
        <v>1.5124147649247437</v>
      </c>
      <c r="AB25" s="4">
        <f>O25/AA25</f>
        <v>5.2895542846661332</v>
      </c>
      <c r="AC25" s="4">
        <f>P25*$AB25*AC$1</f>
        <v>2.8957348557223126</v>
      </c>
      <c r="AD25" s="4">
        <f>Q25*$AB25*AD$1</f>
        <v>1.9697483191886527</v>
      </c>
      <c r="AE25" s="4">
        <f>R25*$AB25*AE$1</f>
        <v>1.1410648335854583E-2</v>
      </c>
      <c r="AF25" s="4">
        <f>S25*$AB25*AF$1</f>
        <v>0</v>
      </c>
      <c r="AG25" s="4">
        <f>T25*$AB25*AG$1</f>
        <v>0</v>
      </c>
      <c r="AH25" s="4">
        <f>U25*$AB25*AH$1</f>
        <v>0.70173789268777953</v>
      </c>
      <c r="AI25" s="4">
        <f>V25*$AB25*AI$1</f>
        <v>0</v>
      </c>
      <c r="AJ25" s="4">
        <f>W25*$AB25*AJ$1</f>
        <v>0.16534396576145227</v>
      </c>
      <c r="AK25" s="4">
        <f>X25*$AB25*AK$1</f>
        <v>0</v>
      </c>
      <c r="AL25" s="4">
        <f>Y25*$AB25*AL$1</f>
        <v>0</v>
      </c>
      <c r="AM25" s="4">
        <f>Z25*$AB25*AM$1</f>
        <v>0</v>
      </c>
      <c r="AN25" s="4">
        <f>AC25</f>
        <v>2.8957348557223126</v>
      </c>
      <c r="AO25" s="4">
        <f>IF(3-AN25&gt;AH25,AH25,3-AN25)</f>
        <v>0.1042651442776874</v>
      </c>
      <c r="AP25" s="4">
        <f>SUM(AN25:AO25)</f>
        <v>3</v>
      </c>
      <c r="AQ25" s="4">
        <f>AH25-AO25</f>
        <v>0.59747274841009212</v>
      </c>
      <c r="AR25" s="4">
        <f>AD25</f>
        <v>1.9697483191886527</v>
      </c>
      <c r="AS25" s="4">
        <f>AJ25</f>
        <v>0.16534396576145227</v>
      </c>
      <c r="AT25" s="4">
        <f>AE25</f>
        <v>1.1410648335854583E-2</v>
      </c>
      <c r="AU25" s="4">
        <f>AI25</f>
        <v>0</v>
      </c>
      <c r="AV25" s="4">
        <f>AG25</f>
        <v>0</v>
      </c>
      <c r="AW25" s="74">
        <f>AF25</f>
        <v>0</v>
      </c>
      <c r="AX25" s="74">
        <f>AK25</f>
        <v>0</v>
      </c>
      <c r="AY25" s="74">
        <f>AM25</f>
        <v>0</v>
      </c>
      <c r="AZ25" s="74">
        <f>AL25</f>
        <v>0</v>
      </c>
      <c r="BA25" s="4">
        <f>SUM(AQ25:AZ25)</f>
        <v>2.7439756816960514</v>
      </c>
      <c r="BB25" s="4">
        <f>AT25/(AT25+AS25+AR25)*100</f>
        <v>0.53159248743194909</v>
      </c>
      <c r="BC25" s="4">
        <f>AS25/(AS25+AR25+AT25)*100</f>
        <v>7.7029461827166745</v>
      </c>
      <c r="BD25" s="4">
        <f>AR25/(AR25+AS25+AT25)*100</f>
        <v>91.765461329851377</v>
      </c>
    </row>
    <row r="26" spans="1:56">
      <c r="A26" s="16">
        <v>11</v>
      </c>
      <c r="B26" s="16" t="s">
        <v>666</v>
      </c>
      <c r="C26" s="16">
        <v>67.27</v>
      </c>
      <c r="D26" s="16">
        <v>11.19</v>
      </c>
      <c r="E26" s="16">
        <v>7.85E-2</v>
      </c>
      <c r="F26" s="16">
        <v>0</v>
      </c>
      <c r="G26" s="16">
        <v>0</v>
      </c>
      <c r="H26" s="16">
        <v>20.68</v>
      </c>
      <c r="I26" s="16">
        <v>0</v>
      </c>
      <c r="J26" s="16">
        <v>1.0032000000000001</v>
      </c>
      <c r="K26" s="16">
        <v>0</v>
      </c>
      <c r="L26" s="16">
        <v>0</v>
      </c>
      <c r="M26" s="16">
        <v>0</v>
      </c>
      <c r="N26" s="4">
        <f>SUM(C26:M26)</f>
        <v>100.22170000000001</v>
      </c>
      <c r="O26" s="16">
        <v>8</v>
      </c>
      <c r="P26" s="4">
        <v>1.0853686752306508</v>
      </c>
      <c r="Q26" s="4">
        <v>0.18054519809470765</v>
      </c>
      <c r="R26" s="4">
        <v>1.6667374410803007E-3</v>
      </c>
      <c r="S26" s="4">
        <v>0</v>
      </c>
      <c r="T26" s="4">
        <v>0</v>
      </c>
      <c r="U26" s="4">
        <v>0.20282225003236526</v>
      </c>
      <c r="V26" s="4">
        <v>0</v>
      </c>
      <c r="W26" s="4">
        <v>5.3668679361026012E-2</v>
      </c>
      <c r="X26" s="4">
        <v>0</v>
      </c>
      <c r="Y26" s="4">
        <v>0</v>
      </c>
      <c r="Z26" s="4">
        <v>0</v>
      </c>
      <c r="AA26" s="4">
        <f>SUM(P26:Z26)</f>
        <v>1.5240715401598302</v>
      </c>
      <c r="AB26" s="4">
        <f>O26/AA26</f>
        <v>5.249097426988917</v>
      </c>
      <c r="AC26" s="4">
        <f>P26*$AB26*AC$1</f>
        <v>2.8486029602437895</v>
      </c>
      <c r="AD26" s="4">
        <f>Q26*$AB26*AD$1</f>
        <v>1.8953986695482685</v>
      </c>
      <c r="AE26" s="4">
        <f>R26*$AB26*AE$1</f>
        <v>1.7497734426881396E-2</v>
      </c>
      <c r="AF26" s="4">
        <f>S26*$AB26*AF$1</f>
        <v>0</v>
      </c>
      <c r="AG26" s="4">
        <f>T26*$AB26*AG$1</f>
        <v>0</v>
      </c>
      <c r="AH26" s="4">
        <f>U26*$AB26*AH$1</f>
        <v>0.70975583385399421</v>
      </c>
      <c r="AI26" s="4">
        <f>V26*$AB26*AI$1</f>
        <v>0</v>
      </c>
      <c r="AJ26" s="4">
        <f>W26*$AB26*AJ$1</f>
        <v>0.28171212674385482</v>
      </c>
      <c r="AK26" s="4">
        <f>X26*$AB26*AK$1</f>
        <v>0</v>
      </c>
      <c r="AL26" s="4">
        <f>Y26*$AB26*AL$1</f>
        <v>0</v>
      </c>
      <c r="AM26" s="4">
        <f>Z26*$AB26*AM$1</f>
        <v>0</v>
      </c>
      <c r="AN26" s="4">
        <f>AC26</f>
        <v>2.8486029602437895</v>
      </c>
      <c r="AO26" s="4">
        <f>IF(3-AN26&gt;AH26,AH26,3-AN26)</f>
        <v>0.15139703975621055</v>
      </c>
      <c r="AP26" s="4">
        <f>SUM(AN26:AO26)</f>
        <v>3</v>
      </c>
      <c r="AQ26" s="4">
        <f>AH26-AO26</f>
        <v>0.55835879409778366</v>
      </c>
      <c r="AR26" s="4">
        <f>AD26</f>
        <v>1.8953986695482685</v>
      </c>
      <c r="AS26" s="4">
        <f>AJ26</f>
        <v>0.28171212674385482</v>
      </c>
      <c r="AT26" s="4">
        <f>AE26</f>
        <v>1.7497734426881396E-2</v>
      </c>
      <c r="AU26" s="4">
        <f>AI26</f>
        <v>0</v>
      </c>
      <c r="AV26" s="4">
        <f>AG26</f>
        <v>0</v>
      </c>
      <c r="AW26" s="74">
        <f>AF26</f>
        <v>0</v>
      </c>
      <c r="AX26" s="74">
        <f>AK26</f>
        <v>0</v>
      </c>
      <c r="AY26" s="74">
        <f>AM26</f>
        <v>0</v>
      </c>
      <c r="AZ26" s="74">
        <f>AL26</f>
        <v>0</v>
      </c>
      <c r="BA26" s="4">
        <f>SUM(AQ26:AZ26)</f>
        <v>2.7529673248167881</v>
      </c>
      <c r="BB26" s="4">
        <f>AT26/(AT26+AS26+AR26)*100</f>
        <v>0.79730549580743348</v>
      </c>
      <c r="BC26" s="4">
        <f>AS26/(AS26+AR26+AT26)*100</f>
        <v>12.836554802398375</v>
      </c>
      <c r="BD26" s="4">
        <f>AR26/(AR26+AS26+AT26)*100</f>
        <v>86.366139701794211</v>
      </c>
    </row>
    <row r="27" spans="1:56">
      <c r="A27" s="16">
        <v>12</v>
      </c>
      <c r="B27" s="16" t="s">
        <v>665</v>
      </c>
      <c r="C27" s="16">
        <v>67.38</v>
      </c>
      <c r="D27" s="16">
        <v>11.3</v>
      </c>
      <c r="E27" s="16">
        <v>4.3400000000000001E-2</v>
      </c>
      <c r="F27" s="16">
        <v>0</v>
      </c>
      <c r="G27" s="16">
        <v>5.6500000000000002E-2</v>
      </c>
      <c r="H27" s="16">
        <v>20.309999999999999</v>
      </c>
      <c r="I27" s="16">
        <v>0</v>
      </c>
      <c r="J27" s="16">
        <v>0.73860000000000003</v>
      </c>
      <c r="K27" s="16">
        <v>0</v>
      </c>
      <c r="L27" s="16">
        <v>0</v>
      </c>
      <c r="M27" s="16">
        <v>0</v>
      </c>
      <c r="N27" s="4">
        <f>SUM(C27:M27)</f>
        <v>99.828500000000005</v>
      </c>
      <c r="O27" s="16">
        <v>8</v>
      </c>
      <c r="P27" s="4">
        <v>1.0871434716373012</v>
      </c>
      <c r="Q27" s="4">
        <v>0.18231999450135805</v>
      </c>
      <c r="R27" s="4">
        <v>9.2148286551445931E-4</v>
      </c>
      <c r="S27" s="4">
        <v>0</v>
      </c>
      <c r="T27" s="4">
        <v>2.3592653011229826E-3</v>
      </c>
      <c r="U27" s="4">
        <v>0.19919341867298543</v>
      </c>
      <c r="V27" s="4">
        <v>0</v>
      </c>
      <c r="W27" s="4">
        <v>3.9513244194630995E-2</v>
      </c>
      <c r="X27" s="4">
        <v>0</v>
      </c>
      <c r="Y27" s="4">
        <v>0</v>
      </c>
      <c r="Z27" s="4">
        <v>0</v>
      </c>
      <c r="AA27" s="4">
        <f>SUM(P27:Z27)</f>
        <v>1.5114508771729132</v>
      </c>
      <c r="AB27" s="4">
        <f>O27/AA27</f>
        <v>5.2929275577672534</v>
      </c>
      <c r="AC27" s="4">
        <f>P27*$AB27*AC$1</f>
        <v>2.8770858201379168</v>
      </c>
      <c r="AD27" s="4">
        <f>Q27*$AB27*AD$1</f>
        <v>1.9300130464564242</v>
      </c>
      <c r="AE27" s="4">
        <f>R27*$AB27*AE$1</f>
        <v>9.7546841057836349E-3</v>
      </c>
      <c r="AF27" s="4">
        <f>S27*$AB27*AF$1</f>
        <v>0</v>
      </c>
      <c r="AG27" s="4">
        <f>T27*$AB27*AG$1</f>
        <v>1.2487420328397891E-2</v>
      </c>
      <c r="AH27" s="4">
        <f>U27*$AB27*AH$1</f>
        <v>0.70287755668007645</v>
      </c>
      <c r="AI27" s="4">
        <f>V27*$AB27*AI$1</f>
        <v>0</v>
      </c>
      <c r="AJ27" s="4">
        <f>W27*$AB27*AJ$1</f>
        <v>0.20914073909454933</v>
      </c>
      <c r="AK27" s="4">
        <f>X27*$AB27*AK$1</f>
        <v>0</v>
      </c>
      <c r="AL27" s="4">
        <f>Y27*$AB27*AL$1</f>
        <v>0</v>
      </c>
      <c r="AM27" s="4">
        <f>Z27*$AB27*AM$1</f>
        <v>0</v>
      </c>
      <c r="AN27" s="4">
        <f>AC27</f>
        <v>2.8770858201379168</v>
      </c>
      <c r="AO27" s="4">
        <f>IF(3-AN27&gt;AH27,AH27,3-AN27)</f>
        <v>0.12291417986208319</v>
      </c>
      <c r="AP27" s="4">
        <f>SUM(AN27:AO27)</f>
        <v>3</v>
      </c>
      <c r="AQ27" s="4">
        <f>AH27-AO27</f>
        <v>0.57996337681799326</v>
      </c>
      <c r="AR27" s="4">
        <f>AD27</f>
        <v>1.9300130464564242</v>
      </c>
      <c r="AS27" s="4">
        <f>AJ27</f>
        <v>0.20914073909454933</v>
      </c>
      <c r="AT27" s="4">
        <f>AE27</f>
        <v>9.7546841057836349E-3</v>
      </c>
      <c r="AU27" s="4">
        <f>AI27</f>
        <v>0</v>
      </c>
      <c r="AV27" s="4">
        <f>AG27</f>
        <v>1.2487420328397891E-2</v>
      </c>
      <c r="AW27" s="74">
        <f>AF27</f>
        <v>0</v>
      </c>
      <c r="AX27" s="74">
        <f>AK27</f>
        <v>0</v>
      </c>
      <c r="AY27" s="74">
        <f>AM27</f>
        <v>0</v>
      </c>
      <c r="AZ27" s="74">
        <f>AL27</f>
        <v>0</v>
      </c>
      <c r="BA27" s="4">
        <f>SUM(AQ27:AZ27)</f>
        <v>2.7413592668031481</v>
      </c>
      <c r="BB27" s="4">
        <f>AT27/(AT27+AS27+AR27)*100</f>
        <v>0.45393669593297009</v>
      </c>
      <c r="BC27" s="4">
        <f>AS27/(AS27+AR27+AT27)*100</f>
        <v>9.7324172735917021</v>
      </c>
      <c r="BD27" s="4">
        <f>AR27/(AR27+AS27+AT27)*100</f>
        <v>89.81364603047534</v>
      </c>
    </row>
    <row r="28" spans="1:56">
      <c r="A28" s="16">
        <v>28</v>
      </c>
      <c r="B28" s="16" t="s">
        <v>664</v>
      </c>
      <c r="C28" s="16">
        <v>67.86</v>
      </c>
      <c r="D28" s="16">
        <v>11.4</v>
      </c>
      <c r="E28" s="16">
        <v>5.3600000000000002E-2</v>
      </c>
      <c r="F28" s="16">
        <v>0</v>
      </c>
      <c r="G28" s="16">
        <v>6.4299999999999996E-2</v>
      </c>
      <c r="H28" s="16">
        <v>20.63</v>
      </c>
      <c r="I28" s="16">
        <v>0</v>
      </c>
      <c r="J28" s="16">
        <v>0.79469999999999996</v>
      </c>
      <c r="K28" s="16">
        <v>0</v>
      </c>
      <c r="L28" s="16">
        <v>0</v>
      </c>
      <c r="M28" s="16">
        <v>0</v>
      </c>
      <c r="N28" s="4">
        <f>SUM(C28:M28)</f>
        <v>100.80260000000001</v>
      </c>
      <c r="O28" s="16">
        <v>8</v>
      </c>
      <c r="P28" s="4">
        <v>1.094888037775412</v>
      </c>
      <c r="Q28" s="4">
        <v>0.18393344578013113</v>
      </c>
      <c r="R28" s="4">
        <v>1.1380525712344474E-3</v>
      </c>
      <c r="S28" s="4">
        <v>0</v>
      </c>
      <c r="T28" s="4">
        <v>2.6849691834019075E-3</v>
      </c>
      <c r="U28" s="4">
        <v>0.20233186741623285</v>
      </c>
      <c r="V28" s="4">
        <v>0</v>
      </c>
      <c r="W28" s="4">
        <v>4.2514453237846257E-2</v>
      </c>
      <c r="X28" s="4">
        <v>0</v>
      </c>
      <c r="Y28" s="4">
        <v>0</v>
      </c>
      <c r="Z28" s="4">
        <v>0</v>
      </c>
      <c r="AA28" s="4">
        <f>SUM(P28:Z28)</f>
        <v>1.5274908259642586</v>
      </c>
      <c r="AB28" s="4">
        <f>O28/AA28</f>
        <v>5.2373473306786265</v>
      </c>
      <c r="AC28" s="4">
        <f>P28*$AB28*AC$1</f>
        <v>2.8671544710175065</v>
      </c>
      <c r="AD28" s="4">
        <f>Q28*$AB28*AD$1</f>
        <v>1.9266466825581832</v>
      </c>
      <c r="AE28" s="4">
        <f>R28*$AB28*AE$1</f>
        <v>1.1920753192253362E-2</v>
      </c>
      <c r="AF28" s="4">
        <f>S28*$AB28*AF$1</f>
        <v>0</v>
      </c>
      <c r="AG28" s="4">
        <f>T28*$AB28*AG$1</f>
        <v>1.4062116185644352E-2</v>
      </c>
      <c r="AH28" s="4">
        <f>U28*$AB28*AH$1</f>
        <v>0.70645484381575252</v>
      </c>
      <c r="AI28" s="4">
        <f>V28*$AB28*AI$1</f>
        <v>0</v>
      </c>
      <c r="AJ28" s="4">
        <f>W28*$AB28*AJ$1</f>
        <v>0.22266295818049539</v>
      </c>
      <c r="AK28" s="4">
        <f>X28*$AB28*AK$1</f>
        <v>0</v>
      </c>
      <c r="AL28" s="4">
        <f>Y28*$AB28*AL$1</f>
        <v>0</v>
      </c>
      <c r="AM28" s="4">
        <f>Z28*$AB28*AM$1</f>
        <v>0</v>
      </c>
      <c r="AN28" s="4">
        <f>AC28</f>
        <v>2.8671544710175065</v>
      </c>
      <c r="AO28" s="4">
        <f>IF(3-AN28&gt;AH28,AH28,3-AN28)</f>
        <v>0.13284552898249347</v>
      </c>
      <c r="AP28" s="4">
        <f>SUM(AN28:AO28)</f>
        <v>3</v>
      </c>
      <c r="AQ28" s="4">
        <f>AH28-AO28</f>
        <v>0.57360931483325905</v>
      </c>
      <c r="AR28" s="4">
        <f>AD28</f>
        <v>1.9266466825581832</v>
      </c>
      <c r="AS28" s="4">
        <f>AJ28</f>
        <v>0.22266295818049539</v>
      </c>
      <c r="AT28" s="4">
        <f>AE28</f>
        <v>1.1920753192253362E-2</v>
      </c>
      <c r="AU28" s="4">
        <f>AI28</f>
        <v>0</v>
      </c>
      <c r="AV28" s="4">
        <f>AG28</f>
        <v>1.4062116185644352E-2</v>
      </c>
      <c r="AW28" s="74">
        <f>AF28</f>
        <v>0</v>
      </c>
      <c r="AX28" s="74">
        <f>AK28</f>
        <v>0</v>
      </c>
      <c r="AY28" s="74">
        <f>AM28</f>
        <v>0</v>
      </c>
      <c r="AZ28" s="74">
        <f>AL28</f>
        <v>0</v>
      </c>
      <c r="BA28" s="4">
        <f>SUM(AQ28:AZ28)</f>
        <v>2.7489018249498356</v>
      </c>
      <c r="BB28" s="4">
        <f>AT28/(AT28+AS28+AR28)*100</f>
        <v>0.55157253135661388</v>
      </c>
      <c r="BC28" s="4">
        <f>AS28/(AS28+AR28+AT28)*100</f>
        <v>10.302601647920891</v>
      </c>
      <c r="BD28" s="4">
        <f>AR28/(AR28+AS28+AT28)*100</f>
        <v>89.145825820722493</v>
      </c>
    </row>
    <row r="29" spans="1:56">
      <c r="A29" s="16">
        <v>29</v>
      </c>
      <c r="B29" s="16" t="s">
        <v>663</v>
      </c>
      <c r="C29" s="16">
        <v>67.39</v>
      </c>
      <c r="D29" s="16">
        <v>11.3</v>
      </c>
      <c r="E29" s="16">
        <v>7.2599999999999998E-2</v>
      </c>
      <c r="F29" s="16">
        <v>0</v>
      </c>
      <c r="G29" s="16">
        <v>0</v>
      </c>
      <c r="H29" s="16">
        <v>20.78</v>
      </c>
      <c r="I29" s="16">
        <v>0</v>
      </c>
      <c r="J29" s="16">
        <v>1.0519000000000001</v>
      </c>
      <c r="K29" s="16">
        <v>0</v>
      </c>
      <c r="L29" s="16">
        <v>0</v>
      </c>
      <c r="M29" s="16">
        <v>0</v>
      </c>
      <c r="N29" s="4">
        <f>SUM(C29:M29)</f>
        <v>100.5945</v>
      </c>
      <c r="O29" s="16">
        <v>8</v>
      </c>
      <c r="P29" s="4">
        <v>1.0873048167651786</v>
      </c>
      <c r="Q29" s="4">
        <v>0.18231999450135805</v>
      </c>
      <c r="R29" s="4">
        <v>1.5414667289481506E-3</v>
      </c>
      <c r="S29" s="4">
        <v>0</v>
      </c>
      <c r="T29" s="4">
        <v>0</v>
      </c>
      <c r="U29" s="4">
        <v>0.2038030152646301</v>
      </c>
      <c r="V29" s="4">
        <v>0</v>
      </c>
      <c r="W29" s="4">
        <v>5.6274006997471357E-2</v>
      </c>
      <c r="X29" s="4">
        <v>0</v>
      </c>
      <c r="Y29" s="4">
        <v>0</v>
      </c>
      <c r="Z29" s="4">
        <v>0</v>
      </c>
      <c r="AA29" s="4">
        <f>SUM(P29:Z29)</f>
        <v>1.5312433002575865</v>
      </c>
      <c r="AB29" s="4">
        <f>O29/AA29</f>
        <v>5.2245126549479339</v>
      </c>
      <c r="AC29" s="4">
        <f>P29*$AB29*AC$1</f>
        <v>2.8403188874877601</v>
      </c>
      <c r="AD29" s="4">
        <f>Q29*$AB29*AD$1</f>
        <v>1.9050662370447657</v>
      </c>
      <c r="AE29" s="4">
        <f>R29*$AB29*AE$1</f>
        <v>1.610682486514162E-2</v>
      </c>
      <c r="AF29" s="4">
        <f>S29*$AB29*AF$1</f>
        <v>0</v>
      </c>
      <c r="AG29" s="4">
        <f>T29*$AB29*AG$1</f>
        <v>0</v>
      </c>
      <c r="AH29" s="4">
        <f>U29*$AB29*AH$1</f>
        <v>0.70984762157773784</v>
      </c>
      <c r="AI29" s="4">
        <f>V29*$AB29*AI$1</f>
        <v>0</v>
      </c>
      <c r="AJ29" s="4">
        <f>W29*$AB29*AJ$1</f>
        <v>0.29400426170291771</v>
      </c>
      <c r="AK29" s="4">
        <f>X29*$AB29*AK$1</f>
        <v>0</v>
      </c>
      <c r="AL29" s="4">
        <f>Y29*$AB29*AL$1</f>
        <v>0</v>
      </c>
      <c r="AM29" s="4">
        <f>Z29*$AB29*AM$1</f>
        <v>0</v>
      </c>
      <c r="AN29" s="4">
        <f>AC29</f>
        <v>2.8403188874877601</v>
      </c>
      <c r="AO29" s="4">
        <f>IF(3-AN29&gt;AH29,AH29,3-AN29)</f>
        <v>0.15968111251223993</v>
      </c>
      <c r="AP29" s="4">
        <f>SUM(AN29:AO29)</f>
        <v>3</v>
      </c>
      <c r="AQ29" s="4">
        <f>AH29-AO29</f>
        <v>0.55016650906549791</v>
      </c>
      <c r="AR29" s="4">
        <f>AD29</f>
        <v>1.9050662370447657</v>
      </c>
      <c r="AS29" s="4">
        <f>AJ29</f>
        <v>0.29400426170291771</v>
      </c>
      <c r="AT29" s="4">
        <f>AE29</f>
        <v>1.610682486514162E-2</v>
      </c>
      <c r="AU29" s="4">
        <f>AI29</f>
        <v>0</v>
      </c>
      <c r="AV29" s="4">
        <f>AG29</f>
        <v>0</v>
      </c>
      <c r="AW29" s="74">
        <f>AF29</f>
        <v>0</v>
      </c>
      <c r="AX29" s="74">
        <f>AK29</f>
        <v>0</v>
      </c>
      <c r="AY29" s="74">
        <f>AM29</f>
        <v>0</v>
      </c>
      <c r="AZ29" s="74">
        <f>AL29</f>
        <v>0</v>
      </c>
      <c r="BA29" s="4">
        <f>SUM(AQ29:AZ29)</f>
        <v>2.7653438326783233</v>
      </c>
      <c r="BB29" s="4">
        <f>AT29/(AT29+AS29+AR29)*100</f>
        <v>0.72711221325037434</v>
      </c>
      <c r="BC29" s="4">
        <f>AS29/(AS29+AR29+AT29)*100</f>
        <v>13.27226757736098</v>
      </c>
      <c r="BD29" s="4">
        <f>AR29/(AR29+AS29+AT29)*100</f>
        <v>86.000620209388643</v>
      </c>
    </row>
    <row r="30" spans="1:56">
      <c r="A30" s="16">
        <v>45</v>
      </c>
      <c r="B30" s="16" t="s">
        <v>662</v>
      </c>
      <c r="C30" s="16">
        <v>67.400000000000006</v>
      </c>
      <c r="D30" s="16">
        <v>11.19</v>
      </c>
      <c r="E30" s="16">
        <v>8.3699999999999997E-2</v>
      </c>
      <c r="F30" s="16">
        <v>0</v>
      </c>
      <c r="G30" s="16">
        <v>0</v>
      </c>
      <c r="H30" s="16">
        <v>20.73</v>
      </c>
      <c r="I30" s="16">
        <v>0</v>
      </c>
      <c r="J30" s="16">
        <v>0.93340000000000001</v>
      </c>
      <c r="K30" s="16">
        <v>0</v>
      </c>
      <c r="L30" s="16">
        <v>0</v>
      </c>
      <c r="M30" s="16">
        <v>0</v>
      </c>
      <c r="N30" s="4">
        <f>SUM(C30:M30)</f>
        <v>100.33710000000001</v>
      </c>
      <c r="O30" s="16">
        <v>8</v>
      </c>
      <c r="P30" s="4">
        <v>1.0874661618930559</v>
      </c>
      <c r="Q30" s="4">
        <v>0.18054519809470765</v>
      </c>
      <c r="R30" s="4">
        <v>1.7771455263493141E-3</v>
      </c>
      <c r="S30" s="4">
        <v>0</v>
      </c>
      <c r="T30" s="4">
        <v>0</v>
      </c>
      <c r="U30" s="4">
        <v>0.20331263264849769</v>
      </c>
      <c r="V30" s="4">
        <v>0</v>
      </c>
      <c r="W30" s="4">
        <v>4.9934554740412349E-2</v>
      </c>
      <c r="X30" s="4">
        <v>0</v>
      </c>
      <c r="Y30" s="4">
        <v>0</v>
      </c>
      <c r="Z30" s="4">
        <v>0</v>
      </c>
      <c r="AA30" s="4">
        <f>SUM(P30:Z30)</f>
        <v>1.5230356929030231</v>
      </c>
      <c r="AB30" s="4">
        <f>O30/AA30</f>
        <v>5.2526674438938361</v>
      </c>
      <c r="AC30" s="4">
        <f>P30*$AB30*AC$1</f>
        <v>2.8560490524559192</v>
      </c>
      <c r="AD30" s="4">
        <f>Q30*$AB30*AD$1</f>
        <v>1.8966877683668686</v>
      </c>
      <c r="AE30" s="4">
        <f>R30*$AB30*AE$1</f>
        <v>1.8669508898633235E-2</v>
      </c>
      <c r="AF30" s="4">
        <f>S30*$AB30*AF$1</f>
        <v>0</v>
      </c>
      <c r="AG30" s="4">
        <f>T30*$AB30*AG$1</f>
        <v>0</v>
      </c>
      <c r="AH30" s="4">
        <f>U30*$AB30*AH$1</f>
        <v>0.71195576429674046</v>
      </c>
      <c r="AI30" s="4">
        <f>V30*$AB30*AI$1</f>
        <v>0</v>
      </c>
      <c r="AJ30" s="4">
        <f>W30*$AB30*AJ$1</f>
        <v>0.26228961001029855</v>
      </c>
      <c r="AK30" s="4">
        <f>X30*$AB30*AK$1</f>
        <v>0</v>
      </c>
      <c r="AL30" s="4">
        <f>Y30*$AB30*AL$1</f>
        <v>0</v>
      </c>
      <c r="AM30" s="4">
        <f>Z30*$AB30*AM$1</f>
        <v>0</v>
      </c>
      <c r="AN30" s="4">
        <f>AC30</f>
        <v>2.8560490524559192</v>
      </c>
      <c r="AO30" s="4">
        <f>IF(3-AN30&gt;AH30,AH30,3-AN30)</f>
        <v>0.14395094754408078</v>
      </c>
      <c r="AP30" s="4">
        <f>SUM(AN30:AO30)</f>
        <v>3</v>
      </c>
      <c r="AQ30" s="4">
        <f>AH30-AO30</f>
        <v>0.56800481675265968</v>
      </c>
      <c r="AR30" s="4">
        <f>AD30</f>
        <v>1.8966877683668686</v>
      </c>
      <c r="AS30" s="4">
        <f>AJ30</f>
        <v>0.26228961001029855</v>
      </c>
      <c r="AT30" s="4">
        <f>AE30</f>
        <v>1.8669508898633235E-2</v>
      </c>
      <c r="AU30" s="4">
        <f>AI30</f>
        <v>0</v>
      </c>
      <c r="AV30" s="4">
        <f>AG30</f>
        <v>0</v>
      </c>
      <c r="AW30" s="74">
        <f>AF30</f>
        <v>0</v>
      </c>
      <c r="AX30" s="74">
        <f>AK30</f>
        <v>0</v>
      </c>
      <c r="AY30" s="74">
        <f>AM30</f>
        <v>0</v>
      </c>
      <c r="AZ30" s="74">
        <f>AL30</f>
        <v>0</v>
      </c>
      <c r="BA30" s="4">
        <f>SUM(AQ30:AZ30)</f>
        <v>2.74565170402846</v>
      </c>
      <c r="BB30" s="4">
        <f>AT30/(AT30+AS30+AR30)*100</f>
        <v>0.85732489540526358</v>
      </c>
      <c r="BC30" s="4">
        <f>AS30/(AS30+AR30+AT30)*100</f>
        <v>12.044634579778839</v>
      </c>
      <c r="BD30" s="4">
        <f>AR30/(AR30+AS30+AT30)*100</f>
        <v>87.098040524815914</v>
      </c>
    </row>
    <row r="31" spans="1:56">
      <c r="A31" s="16">
        <v>34</v>
      </c>
      <c r="B31" s="16" t="s">
        <v>661</v>
      </c>
      <c r="C31" s="16">
        <v>68.290000000000006</v>
      </c>
      <c r="D31" s="16">
        <v>11.73</v>
      </c>
      <c r="E31" s="16">
        <v>7.1999999999999995E-2</v>
      </c>
      <c r="F31" s="16">
        <v>0</v>
      </c>
      <c r="G31" s="16">
        <v>0</v>
      </c>
      <c r="H31" s="16">
        <v>19.84</v>
      </c>
      <c r="I31" s="16">
        <v>0</v>
      </c>
      <c r="J31" s="16">
        <v>0.13020000000000001</v>
      </c>
      <c r="K31" s="16">
        <v>0</v>
      </c>
      <c r="L31" s="16">
        <v>0</v>
      </c>
      <c r="M31" s="16">
        <v>0</v>
      </c>
      <c r="N31" s="4">
        <f>SUM(C31:M31)</f>
        <v>100.06220000000002</v>
      </c>
      <c r="O31" s="16">
        <v>8</v>
      </c>
      <c r="P31" s="4">
        <v>1.1018258782741364</v>
      </c>
      <c r="Q31" s="4">
        <v>0.18925783500008228</v>
      </c>
      <c r="R31" s="4">
        <v>1.5287273344940337E-3</v>
      </c>
      <c r="S31" s="4">
        <v>0</v>
      </c>
      <c r="T31" s="4">
        <v>0</v>
      </c>
      <c r="U31" s="4">
        <v>0.19458382208134076</v>
      </c>
      <c r="V31" s="4">
        <v>0</v>
      </c>
      <c r="W31" s="4">
        <v>6.9653728596546921E-3</v>
      </c>
      <c r="X31" s="4">
        <v>0</v>
      </c>
      <c r="Y31" s="4">
        <v>0</v>
      </c>
      <c r="Z31" s="4">
        <v>0</v>
      </c>
      <c r="AA31" s="4">
        <f>SUM(P31:Z31)</f>
        <v>1.4941616355497078</v>
      </c>
      <c r="AB31" s="4">
        <f>O31/AA31</f>
        <v>5.3541730758310955</v>
      </c>
      <c r="AC31" s="4">
        <f>P31*$AB31*AC$1</f>
        <v>2.9496832258546655</v>
      </c>
      <c r="AD31" s="4">
        <f>Q31*$AB31*AD$1</f>
        <v>2.0266384090950491</v>
      </c>
      <c r="AE31" s="4">
        <f>R31*$AB31*AE$1</f>
        <v>1.6370141469269985E-2</v>
      </c>
      <c r="AF31" s="4">
        <f>S31*$AB31*AF$1</f>
        <v>0</v>
      </c>
      <c r="AG31" s="4">
        <f>T31*$AB31*AG$1</f>
        <v>0</v>
      </c>
      <c r="AH31" s="4">
        <f>U31*$AB31*AH$1</f>
        <v>0.69455697412014861</v>
      </c>
      <c r="AI31" s="4">
        <f>V31*$AB31*AI$1</f>
        <v>0</v>
      </c>
      <c r="AJ31" s="4">
        <f>W31*$AB31*AJ$1</f>
        <v>3.7293811828287796E-2</v>
      </c>
      <c r="AK31" s="4">
        <f>X31*$AB31*AK$1</f>
        <v>0</v>
      </c>
      <c r="AL31" s="4">
        <f>Y31*$AB31*AL$1</f>
        <v>0</v>
      </c>
      <c r="AM31" s="4">
        <f>Z31*$AB31*AM$1</f>
        <v>0</v>
      </c>
      <c r="AN31" s="4">
        <f>AC31</f>
        <v>2.9496832258546655</v>
      </c>
      <c r="AO31" s="4">
        <f>IF(3-AN31&gt;AH31,AH31,3-AN31)</f>
        <v>5.0316774145334531E-2</v>
      </c>
      <c r="AP31" s="4">
        <f>SUM(AN31:AO31)</f>
        <v>3</v>
      </c>
      <c r="AQ31" s="4">
        <f>AH31-AO31</f>
        <v>0.64424019997481408</v>
      </c>
      <c r="AR31" s="4">
        <f>AD31</f>
        <v>2.0266384090950491</v>
      </c>
      <c r="AS31" s="4">
        <f>AJ31</f>
        <v>3.7293811828287796E-2</v>
      </c>
      <c r="AT31" s="4">
        <f>AE31</f>
        <v>1.6370141469269985E-2</v>
      </c>
      <c r="AU31" s="4">
        <f>AI31</f>
        <v>0</v>
      </c>
      <c r="AV31" s="4">
        <f>AG31</f>
        <v>0</v>
      </c>
      <c r="AW31" s="74">
        <f>AF31</f>
        <v>0</v>
      </c>
      <c r="AX31" s="74">
        <f>AK31</f>
        <v>0</v>
      </c>
      <c r="AY31" s="74">
        <f>AM31</f>
        <v>0</v>
      </c>
      <c r="AZ31" s="74">
        <f>AL31</f>
        <v>0</v>
      </c>
      <c r="BA31" s="4">
        <f>SUM(AQ31:AZ31)</f>
        <v>2.7245425623674207</v>
      </c>
      <c r="BB31" s="4">
        <f>AT31/(AT31+AS31+AR31)*100</f>
        <v>0.78691164155783033</v>
      </c>
      <c r="BC31" s="4">
        <f>AS31/(AS31+AR31+AT31)*100</f>
        <v>1.7927111223098968</v>
      </c>
      <c r="BD31" s="4">
        <f>AR31/(AR31+AS31+AT31)*100</f>
        <v>97.420377236132282</v>
      </c>
    </row>
    <row r="32" spans="1:56">
      <c r="A32" s="16">
        <v>35</v>
      </c>
      <c r="B32" s="16" t="s">
        <v>660</v>
      </c>
      <c r="C32" s="16">
        <v>67.87</v>
      </c>
      <c r="D32" s="16">
        <v>11.71</v>
      </c>
      <c r="E32" s="16">
        <v>5.9400000000000001E-2</v>
      </c>
      <c r="F32" s="16">
        <v>0</v>
      </c>
      <c r="G32" s="16">
        <v>0</v>
      </c>
      <c r="H32" s="16">
        <v>19.649999999999999</v>
      </c>
      <c r="I32" s="16">
        <v>0</v>
      </c>
      <c r="J32" s="16">
        <v>0.24060000000000001</v>
      </c>
      <c r="K32" s="16">
        <v>0</v>
      </c>
      <c r="L32" s="16">
        <v>0</v>
      </c>
      <c r="M32" s="16">
        <v>0</v>
      </c>
      <c r="N32" s="4">
        <f>SUM(C32:M32)</f>
        <v>99.53</v>
      </c>
      <c r="O32" s="16">
        <v>8</v>
      </c>
      <c r="P32" s="4">
        <v>1.0950493829032895</v>
      </c>
      <c r="Q32" s="4">
        <v>0.18893514474432768</v>
      </c>
      <c r="R32" s="4">
        <v>1.2612000509575779E-3</v>
      </c>
      <c r="S32" s="4">
        <v>0</v>
      </c>
      <c r="T32" s="4">
        <v>0</v>
      </c>
      <c r="U32" s="4">
        <v>0.1927203681400376</v>
      </c>
      <c r="V32" s="4">
        <v>0</v>
      </c>
      <c r="W32" s="4">
        <v>1.2871495468762817E-2</v>
      </c>
      <c r="X32" s="4">
        <v>0</v>
      </c>
      <c r="Y32" s="4">
        <v>0</v>
      </c>
      <c r="Z32" s="4">
        <v>0</v>
      </c>
      <c r="AA32" s="4">
        <f>SUM(P32:Z32)</f>
        <v>1.490837591307375</v>
      </c>
      <c r="AB32" s="4">
        <f>O32/AA32</f>
        <v>5.3661110013898163</v>
      </c>
      <c r="AC32" s="4">
        <f>P32*$AB32*AC$1</f>
        <v>2.9380782703312356</v>
      </c>
      <c r="AD32" s="4">
        <f>Q32*$AB32*AD$1</f>
        <v>2.0276939175234281</v>
      </c>
      <c r="AE32" s="4">
        <f>R32*$AB32*AE$1</f>
        <v>1.353547893679371E-2</v>
      </c>
      <c r="AF32" s="4">
        <f>S32*$AB32*AF$1</f>
        <v>0</v>
      </c>
      <c r="AG32" s="4">
        <f>T32*$AB32*AG$1</f>
        <v>0</v>
      </c>
      <c r="AH32" s="4">
        <f>U32*$AB32*AH$1</f>
        <v>0.68943925844543408</v>
      </c>
      <c r="AI32" s="4">
        <f>V32*$AB32*AI$1</f>
        <v>0</v>
      </c>
      <c r="AJ32" s="4">
        <f>W32*$AB32*AJ$1</f>
        <v>6.9069873439267321E-2</v>
      </c>
      <c r="AK32" s="4">
        <f>X32*$AB32*AK$1</f>
        <v>0</v>
      </c>
      <c r="AL32" s="4">
        <f>Y32*$AB32*AL$1</f>
        <v>0</v>
      </c>
      <c r="AM32" s="4">
        <f>Z32*$AB32*AM$1</f>
        <v>0</v>
      </c>
      <c r="AN32" s="4">
        <f>AC32</f>
        <v>2.9380782703312356</v>
      </c>
      <c r="AO32" s="4">
        <f>IF(3-AN32&gt;AH32,AH32,3-AN32)</f>
        <v>6.1921729668764414E-2</v>
      </c>
      <c r="AP32" s="4">
        <f>SUM(AN32:AO32)</f>
        <v>3</v>
      </c>
      <c r="AQ32" s="4">
        <f>AH32-AO32</f>
        <v>0.62751752877666966</v>
      </c>
      <c r="AR32" s="4">
        <f>AD32</f>
        <v>2.0276939175234281</v>
      </c>
      <c r="AS32" s="4">
        <f>AJ32</f>
        <v>6.9069873439267321E-2</v>
      </c>
      <c r="AT32" s="4">
        <f>AE32</f>
        <v>1.353547893679371E-2</v>
      </c>
      <c r="AU32" s="4">
        <f>AI32</f>
        <v>0</v>
      </c>
      <c r="AV32" s="4">
        <f>AG32</f>
        <v>0</v>
      </c>
      <c r="AW32" s="74">
        <f>AF32</f>
        <v>0</v>
      </c>
      <c r="AX32" s="74">
        <f>AK32</f>
        <v>0</v>
      </c>
      <c r="AY32" s="74">
        <f>AM32</f>
        <v>0</v>
      </c>
      <c r="AZ32" s="74">
        <f>AL32</f>
        <v>0</v>
      </c>
      <c r="BA32" s="4">
        <f>SUM(AQ32:AZ32)</f>
        <v>2.737816798676159</v>
      </c>
      <c r="BB32" s="4">
        <f>AT32/(AT32+AS32+AR32)*100</f>
        <v>0.64140092023243644</v>
      </c>
      <c r="BC32" s="4">
        <f>AS32/(AS32+AR32+AT32)*100</f>
        <v>3.2729894960612396</v>
      </c>
      <c r="BD32" s="4">
        <f>AR32/(AR32+AS32+AT32)*100</f>
        <v>96.085609583706315</v>
      </c>
    </row>
    <row r="33" spans="1:56">
      <c r="A33" s="16">
        <v>37</v>
      </c>
      <c r="B33" s="16" t="s">
        <v>659</v>
      </c>
      <c r="C33" s="16">
        <v>68.61</v>
      </c>
      <c r="D33" s="16">
        <v>11.85</v>
      </c>
      <c r="E33" s="16">
        <v>4.9000000000000002E-2</v>
      </c>
      <c r="F33" s="16">
        <v>0</v>
      </c>
      <c r="G33" s="16">
        <v>0</v>
      </c>
      <c r="H33" s="16">
        <v>19.68</v>
      </c>
      <c r="I33" s="16">
        <v>0</v>
      </c>
      <c r="J33" s="16">
        <v>4.1000000000000002E-2</v>
      </c>
      <c r="K33" s="16">
        <v>0</v>
      </c>
      <c r="L33" s="16">
        <v>0</v>
      </c>
      <c r="M33" s="16">
        <v>0</v>
      </c>
      <c r="N33" s="4">
        <f>SUM(C33:M33)</f>
        <v>100.22999999999999</v>
      </c>
      <c r="O33" s="16">
        <v>8</v>
      </c>
      <c r="P33" s="4">
        <v>1.1069889223662102</v>
      </c>
      <c r="Q33" s="4">
        <v>0.19119397653460998</v>
      </c>
      <c r="R33" s="4">
        <v>1.0403838804195508E-3</v>
      </c>
      <c r="S33" s="4">
        <v>0</v>
      </c>
      <c r="T33" s="4">
        <v>0</v>
      </c>
      <c r="U33" s="4">
        <v>0.19301459770971705</v>
      </c>
      <c r="V33" s="4">
        <v>0</v>
      </c>
      <c r="W33" s="4">
        <v>2.1933969834550104E-3</v>
      </c>
      <c r="X33" s="4">
        <v>0</v>
      </c>
      <c r="Y33" s="4">
        <v>0</v>
      </c>
      <c r="Z33" s="4">
        <v>0</v>
      </c>
      <c r="AA33" s="4">
        <f>SUM(P33:Z33)</f>
        <v>1.494431277474412</v>
      </c>
      <c r="AB33" s="4">
        <f>O33/AA33</f>
        <v>5.3532070163306509</v>
      </c>
      <c r="AC33" s="4">
        <f>P33*$AB33*AC$1</f>
        <v>2.9629704331055513</v>
      </c>
      <c r="AD33" s="4">
        <f>Q33*$AB33*AD$1</f>
        <v>2.0470018733304638</v>
      </c>
      <c r="AE33" s="4">
        <f>R33*$AB33*AE$1</f>
        <v>1.1138780576678498E-2</v>
      </c>
      <c r="AF33" s="4">
        <f>S33*$AB33*AF$1</f>
        <v>0</v>
      </c>
      <c r="AG33" s="4">
        <f>T33*$AB33*AG$1</f>
        <v>0</v>
      </c>
      <c r="AH33" s="4">
        <f>U33*$AB33*AH$1</f>
        <v>0.68883139914259683</v>
      </c>
      <c r="AI33" s="4">
        <f>V33*$AB33*AI$1</f>
        <v>0</v>
      </c>
      <c r="AJ33" s="4">
        <f>W33*$AB33*AJ$1</f>
        <v>1.1741708121429845E-2</v>
      </c>
      <c r="AK33" s="4">
        <f>X33*$AB33*AK$1</f>
        <v>0</v>
      </c>
      <c r="AL33" s="4">
        <f>Y33*$AB33*AL$1</f>
        <v>0</v>
      </c>
      <c r="AM33" s="4">
        <f>Z33*$AB33*AM$1</f>
        <v>0</v>
      </c>
      <c r="AN33" s="4">
        <f>AC33</f>
        <v>2.9629704331055513</v>
      </c>
      <c r="AO33" s="4">
        <f>IF(3-AN33&gt;AH33,AH33,3-AN33)</f>
        <v>3.7029566894448696E-2</v>
      </c>
      <c r="AP33" s="4">
        <f>SUM(AN33:AO33)</f>
        <v>3</v>
      </c>
      <c r="AQ33" s="4">
        <f>AH33-AO33</f>
        <v>0.65180183224814814</v>
      </c>
      <c r="AR33" s="4">
        <f>AD33</f>
        <v>2.0470018733304638</v>
      </c>
      <c r="AS33" s="4">
        <f>AJ33</f>
        <v>1.1741708121429845E-2</v>
      </c>
      <c r="AT33" s="4">
        <f>AE33</f>
        <v>1.1138780576678498E-2</v>
      </c>
      <c r="AU33" s="4">
        <f>AI33</f>
        <v>0</v>
      </c>
      <c r="AV33" s="4">
        <f>AG33</f>
        <v>0</v>
      </c>
      <c r="AW33" s="74">
        <f>AF33</f>
        <v>0</v>
      </c>
      <c r="AX33" s="74">
        <f>AK33</f>
        <v>0</v>
      </c>
      <c r="AY33" s="74">
        <f>AM33</f>
        <v>0</v>
      </c>
      <c r="AZ33" s="74">
        <f>AL33</f>
        <v>0</v>
      </c>
      <c r="BA33" s="4">
        <f>SUM(AQ33:AZ33)</f>
        <v>2.7216841942767198</v>
      </c>
      <c r="BB33" s="4">
        <f>AT33/(AT33+AS33+AR33)*100</f>
        <v>0.53813592409966826</v>
      </c>
      <c r="BC33" s="4">
        <f>AS33/(AS33+AR33+AT33)*100</f>
        <v>0.56726451400467393</v>
      </c>
      <c r="BD33" s="4">
        <f>AR33/(AR33+AS33+AT33)*100</f>
        <v>98.89459956189566</v>
      </c>
    </row>
    <row r="34" spans="1:56">
      <c r="A34" s="16">
        <v>38</v>
      </c>
      <c r="B34" s="16" t="s">
        <v>658</v>
      </c>
      <c r="C34" s="16">
        <v>68.430000000000007</v>
      </c>
      <c r="D34" s="16">
        <v>11.95</v>
      </c>
      <c r="E34" s="16">
        <v>7.1400000000000005E-2</v>
      </c>
      <c r="F34" s="16">
        <v>0</v>
      </c>
      <c r="G34" s="16">
        <v>0</v>
      </c>
      <c r="H34" s="16">
        <v>19.690000000000001</v>
      </c>
      <c r="I34" s="16">
        <v>0</v>
      </c>
      <c r="K34" s="16">
        <v>0</v>
      </c>
      <c r="L34" s="16">
        <v>0</v>
      </c>
      <c r="M34" s="16">
        <v>0</v>
      </c>
      <c r="N34" s="4">
        <f>SUM(C34:M34)</f>
        <v>100.1414</v>
      </c>
      <c r="O34" s="16">
        <v>8</v>
      </c>
      <c r="P34" s="4">
        <v>1.1040847100644187</v>
      </c>
      <c r="Q34" s="4">
        <v>0.19280742781338306</v>
      </c>
      <c r="R34" s="4">
        <v>1.5159879400399169E-3</v>
      </c>
      <c r="S34" s="4">
        <v>0</v>
      </c>
      <c r="T34" s="4">
        <v>0</v>
      </c>
      <c r="U34" s="4">
        <v>0.19311267423294354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f>SUM(P34:Z34)</f>
        <v>1.4915208000507851</v>
      </c>
      <c r="AB34" s="4">
        <f>O34/AA34</f>
        <v>5.3636529907780073</v>
      </c>
      <c r="AC34" s="4">
        <f>P34*$AB34*AC$1</f>
        <v>2.9609636286046439</v>
      </c>
      <c r="AD34" s="4">
        <f>Q34*$AB34*AD$1</f>
        <v>2.0683042736709334</v>
      </c>
      <c r="AE34" s="4">
        <f>R34*$AB34*AE$1</f>
        <v>1.6262466497156982E-2</v>
      </c>
      <c r="AF34" s="4">
        <f>S34*$AB34*AF$1</f>
        <v>0</v>
      </c>
      <c r="AG34" s="4">
        <f>T34*$AB34*AG$1</f>
        <v>0</v>
      </c>
      <c r="AH34" s="4">
        <f>U34*$AB34*AH$1</f>
        <v>0.6905262484711111</v>
      </c>
      <c r="AI34" s="4">
        <f>V34*$AB34*AI$1</f>
        <v>0</v>
      </c>
      <c r="AJ34" s="4">
        <f>W34*$AB34*AJ$1</f>
        <v>0</v>
      </c>
      <c r="AK34" s="4">
        <f>X34*$AB34*AK$1</f>
        <v>0</v>
      </c>
      <c r="AL34" s="4">
        <f>Y34*$AB34*AL$1</f>
        <v>0</v>
      </c>
      <c r="AM34" s="4">
        <f>Z34*$AB34*AM$1</f>
        <v>0</v>
      </c>
      <c r="AN34" s="4">
        <f>AC34</f>
        <v>2.9609636286046439</v>
      </c>
      <c r="AO34" s="4">
        <f>IF(3-AN34&gt;AH34,AH34,3-AN34)</f>
        <v>3.9036371395356095E-2</v>
      </c>
      <c r="AP34" s="4">
        <f>SUM(AN34:AO34)</f>
        <v>3</v>
      </c>
      <c r="AQ34" s="4">
        <f>AH34-AO34</f>
        <v>0.65148987707575501</v>
      </c>
      <c r="AR34" s="4">
        <f>AD34</f>
        <v>2.0683042736709334</v>
      </c>
      <c r="AS34" s="4">
        <f>AJ34</f>
        <v>0</v>
      </c>
      <c r="AT34" s="4">
        <f>AE34</f>
        <v>1.6262466497156982E-2</v>
      </c>
      <c r="AU34" s="4">
        <f>AI34</f>
        <v>0</v>
      </c>
      <c r="AV34" s="4">
        <f>AG34</f>
        <v>0</v>
      </c>
      <c r="AW34" s="74">
        <f>AF34</f>
        <v>0</v>
      </c>
      <c r="AX34" s="74">
        <f>AK34</f>
        <v>0</v>
      </c>
      <c r="AY34" s="74">
        <f>AM34</f>
        <v>0</v>
      </c>
      <c r="AZ34" s="74">
        <f>AL34</f>
        <v>0</v>
      </c>
      <c r="BA34" s="4">
        <f>SUM(AQ34:AZ34)</f>
        <v>2.7360566172438454</v>
      </c>
      <c r="BB34" s="4">
        <f>AT34/(AT34+AS34+AR34)*100</f>
        <v>0.78013652351786289</v>
      </c>
      <c r="BC34" s="4">
        <v>0</v>
      </c>
      <c r="BD34" s="4">
        <f>AR34/(AR34+AS34+AT34)*100</f>
        <v>99.219863476482132</v>
      </c>
    </row>
    <row r="35" spans="1:56">
      <c r="A35" s="16">
        <v>39</v>
      </c>
      <c r="B35" s="16" t="s">
        <v>657</v>
      </c>
      <c r="C35" s="16">
        <v>68.45</v>
      </c>
      <c r="D35" s="16">
        <v>11.85</v>
      </c>
      <c r="E35" s="16">
        <v>6.2899999999999998E-2</v>
      </c>
      <c r="F35" s="16">
        <v>0</v>
      </c>
      <c r="G35" s="16">
        <v>0</v>
      </c>
      <c r="H35" s="16">
        <v>19.63</v>
      </c>
      <c r="I35" s="16">
        <v>0</v>
      </c>
      <c r="J35" s="16">
        <v>3.9699999999999999E-2</v>
      </c>
      <c r="K35" s="16">
        <v>0</v>
      </c>
      <c r="L35" s="16">
        <v>0</v>
      </c>
      <c r="M35" s="16">
        <v>0</v>
      </c>
      <c r="N35" s="4">
        <f>SUM(C35:M35)</f>
        <v>100.03259999999999</v>
      </c>
      <c r="O35" s="16">
        <v>8</v>
      </c>
      <c r="P35" s="4">
        <v>1.1044074003201734</v>
      </c>
      <c r="Q35" s="4">
        <v>0.19119397653460998</v>
      </c>
      <c r="R35" s="4">
        <v>1.33551318527326E-3</v>
      </c>
      <c r="S35" s="4">
        <v>0</v>
      </c>
      <c r="T35" s="4">
        <v>0</v>
      </c>
      <c r="U35" s="4">
        <v>0.19252421509358464</v>
      </c>
      <c r="V35" s="4">
        <v>0</v>
      </c>
      <c r="W35" s="4">
        <v>2.1238502498332661E-3</v>
      </c>
      <c r="X35" s="4">
        <v>0</v>
      </c>
      <c r="Y35" s="4">
        <v>0</v>
      </c>
      <c r="Z35" s="4">
        <v>0</v>
      </c>
      <c r="AA35" s="4">
        <f>SUM(P35:Z35)</f>
        <v>1.4915849553834746</v>
      </c>
      <c r="AB35" s="4">
        <f>O35/AA35</f>
        <v>5.3634222919225305</v>
      </c>
      <c r="AC35" s="4">
        <f>P35*$AB35*AC$1</f>
        <v>2.9617016351207139</v>
      </c>
      <c r="AD35" s="4">
        <f>Q35*$AB35*AD$1</f>
        <v>2.0509080716540806</v>
      </c>
      <c r="AE35" s="4">
        <f>R35*$AB35*AE$1</f>
        <v>1.4325842378102135E-2</v>
      </c>
      <c r="AF35" s="4">
        <f>S35*$AB35*AF$1</f>
        <v>0</v>
      </c>
      <c r="AG35" s="4">
        <f>T35*$AB35*AG$1</f>
        <v>0</v>
      </c>
      <c r="AH35" s="4">
        <f>U35*$AB35*AH$1</f>
        <v>0.68839244464521321</v>
      </c>
      <c r="AI35" s="4">
        <f>V35*$AB35*AI$1</f>
        <v>0</v>
      </c>
      <c r="AJ35" s="4">
        <f>W35*$AB35*AJ$1</f>
        <v>1.1391105774660975E-2</v>
      </c>
      <c r="AK35" s="4">
        <f>X35*$AB35*AK$1</f>
        <v>0</v>
      </c>
      <c r="AL35" s="4">
        <f>Y35*$AB35*AL$1</f>
        <v>0</v>
      </c>
      <c r="AM35" s="4">
        <f>Z35*$AB35*AM$1</f>
        <v>0</v>
      </c>
      <c r="AN35" s="4">
        <f>AC35</f>
        <v>2.9617016351207139</v>
      </c>
      <c r="AO35" s="4">
        <f>IF(3-AN35&gt;AH35,AH35,3-AN35)</f>
        <v>3.8298364879286062E-2</v>
      </c>
      <c r="AP35" s="4">
        <f>SUM(AN35:AO35)</f>
        <v>3</v>
      </c>
      <c r="AQ35" s="4">
        <f>AH35-AO35</f>
        <v>0.65009407976592715</v>
      </c>
      <c r="AR35" s="4">
        <f>AD35</f>
        <v>2.0509080716540806</v>
      </c>
      <c r="AS35" s="4">
        <f>AJ35</f>
        <v>1.1391105774660975E-2</v>
      </c>
      <c r="AT35" s="4">
        <f>AE35</f>
        <v>1.4325842378102135E-2</v>
      </c>
      <c r="AU35" s="4">
        <f>AI35</f>
        <v>0</v>
      </c>
      <c r="AV35" s="4">
        <f>AG35</f>
        <v>0</v>
      </c>
      <c r="AW35" s="74">
        <f>AF35</f>
        <v>0</v>
      </c>
      <c r="AX35" s="74">
        <f>AK35</f>
        <v>0</v>
      </c>
      <c r="AY35" s="74">
        <f>AM35</f>
        <v>0</v>
      </c>
      <c r="AZ35" s="74">
        <f>AL35</f>
        <v>0</v>
      </c>
      <c r="BA35" s="4">
        <f>SUM(AQ35:AZ35)</f>
        <v>2.7267190995727715</v>
      </c>
      <c r="BB35" s="4">
        <f>AT35/(AT35+AS35+AR35)*100</f>
        <v>0.68986178252993624</v>
      </c>
      <c r="BC35" s="4">
        <f>AS35/(AS35+AR35+AT35)*100</f>
        <v>0.54853936873593634</v>
      </c>
      <c r="BD35" s="4">
        <f>AR35/(AR35+AS35+AT35)*100</f>
        <v>98.76159884873411</v>
      </c>
    </row>
    <row r="36" spans="1:56">
      <c r="A36" s="16">
        <v>29</v>
      </c>
      <c r="B36" s="16" t="s">
        <v>656</v>
      </c>
      <c r="C36" s="16">
        <v>65.510000000000005</v>
      </c>
      <c r="D36" s="16">
        <v>10.69</v>
      </c>
      <c r="E36" s="16">
        <v>5.6099999999999997E-2</v>
      </c>
      <c r="F36" s="16">
        <v>0</v>
      </c>
      <c r="G36" s="16">
        <v>0</v>
      </c>
      <c r="H36" s="16">
        <v>21.34</v>
      </c>
      <c r="I36" s="16">
        <v>0</v>
      </c>
      <c r="J36" s="16">
        <v>2.16</v>
      </c>
      <c r="K36" s="16">
        <v>0</v>
      </c>
      <c r="L36" s="16">
        <v>0</v>
      </c>
      <c r="M36" s="16">
        <v>0</v>
      </c>
      <c r="N36" s="4">
        <f>SUM(C36:M36)</f>
        <v>99.756100000000004</v>
      </c>
      <c r="O36" s="16">
        <v>8</v>
      </c>
      <c r="P36" s="4">
        <v>1.0569719327242448</v>
      </c>
      <c r="Q36" s="4">
        <v>0.17247794170084224</v>
      </c>
      <c r="R36" s="4">
        <v>1.1911333814599346E-3</v>
      </c>
      <c r="S36" s="4">
        <v>0</v>
      </c>
      <c r="T36" s="4">
        <v>0</v>
      </c>
      <c r="U36" s="4">
        <v>0.20929530056531309</v>
      </c>
      <c r="V36" s="4">
        <v>0</v>
      </c>
      <c r="W36" s="4">
        <v>0.11555457278689811</v>
      </c>
      <c r="X36" s="4">
        <v>0</v>
      </c>
      <c r="Y36" s="4">
        <v>0</v>
      </c>
      <c r="Z36" s="4">
        <v>0</v>
      </c>
      <c r="AA36" s="4">
        <f>SUM(P36:Z36)</f>
        <v>1.5554908811587582</v>
      </c>
      <c r="AB36" s="4">
        <f>O36/AA36</f>
        <v>5.1430709732225655</v>
      </c>
      <c r="AC36" s="4">
        <f>P36*$AB36*AC$1</f>
        <v>2.718040833352509</v>
      </c>
      <c r="AD36" s="4">
        <f>Q36*$AB36*AD$1</f>
        <v>1.7741325909655512</v>
      </c>
      <c r="AE36" s="4">
        <f>R36*$AB36*AE$1</f>
        <v>1.2252167038846063E-2</v>
      </c>
      <c r="AF36" s="4">
        <f>S36*$AB36*AF$1</f>
        <v>0</v>
      </c>
      <c r="AG36" s="4">
        <f>T36*$AB36*AG$1</f>
        <v>0</v>
      </c>
      <c r="AH36" s="4">
        <f>U36*$AB36*AH$1</f>
        <v>0.71761372344623608</v>
      </c>
      <c r="AI36" s="4">
        <f>V36*$AB36*AI$1</f>
        <v>0</v>
      </c>
      <c r="AJ36" s="4">
        <f>W36*$AB36*AJ$1</f>
        <v>0.59430536912342979</v>
      </c>
      <c r="AK36" s="4">
        <f>X36*$AB36*AK$1</f>
        <v>0</v>
      </c>
      <c r="AL36" s="4">
        <f>Y36*$AB36*AL$1</f>
        <v>0</v>
      </c>
      <c r="AM36" s="4">
        <f>Z36*$AB36*AM$1</f>
        <v>0</v>
      </c>
      <c r="AN36" s="4">
        <f>AC36</f>
        <v>2.718040833352509</v>
      </c>
      <c r="AO36" s="4">
        <f>IF(3-AN36&gt;AH36,AH36,3-AN36)</f>
        <v>0.28195916664749099</v>
      </c>
      <c r="AP36" s="4">
        <f>SUM(AN36:AO36)</f>
        <v>3</v>
      </c>
      <c r="AQ36" s="4">
        <f>AH36-AO36</f>
        <v>0.4356545567987451</v>
      </c>
      <c r="AR36" s="4">
        <f>AD36</f>
        <v>1.7741325909655512</v>
      </c>
      <c r="AS36" s="4">
        <f>AJ36</f>
        <v>0.59430536912342979</v>
      </c>
      <c r="AT36" s="4">
        <f>AE36</f>
        <v>1.2252167038846063E-2</v>
      </c>
      <c r="AU36" s="4">
        <f>AI36</f>
        <v>0</v>
      </c>
      <c r="AV36" s="4">
        <f>AG36</f>
        <v>0</v>
      </c>
      <c r="AW36" s="74">
        <f>AF36</f>
        <v>0</v>
      </c>
      <c r="AX36" s="74">
        <f>AK36</f>
        <v>0</v>
      </c>
      <c r="AY36" s="74">
        <f>AM36</f>
        <v>0</v>
      </c>
      <c r="AZ36" s="74">
        <f>AL36</f>
        <v>0</v>
      </c>
      <c r="BA36" s="4">
        <f>SUM(AQ36:AZ36)</f>
        <v>2.8163446839265722</v>
      </c>
      <c r="BB36" s="4">
        <f>AT36/(AT36+AS36+AR36)*100</f>
        <v>0.51464770232939283</v>
      </c>
      <c r="BC36" s="4">
        <f>AS36/(AS36+AR36+AT36)*100</f>
        <v>24.963575156268945</v>
      </c>
      <c r="BD36" s="4">
        <f>AR36/(AR36+AS36+AT36)*100</f>
        <v>74.521777141401671</v>
      </c>
    </row>
    <row r="37" spans="1:56">
      <c r="A37" s="16">
        <v>25</v>
      </c>
      <c r="B37" s="16" t="s">
        <v>655</v>
      </c>
      <c r="C37" s="16">
        <v>67.8</v>
      </c>
      <c r="D37" s="16">
        <v>11.56</v>
      </c>
      <c r="E37" s="16">
        <v>7.3700000000000002E-2</v>
      </c>
      <c r="F37" s="16">
        <v>0</v>
      </c>
      <c r="G37" s="16">
        <v>7.5999999999999998E-2</v>
      </c>
      <c r="H37" s="16">
        <v>19.68</v>
      </c>
      <c r="I37" s="16">
        <v>0</v>
      </c>
      <c r="J37" s="16">
        <v>0.39829999999999999</v>
      </c>
      <c r="K37" s="16">
        <v>0</v>
      </c>
      <c r="L37" s="16">
        <v>0</v>
      </c>
      <c r="M37" s="16">
        <v>0</v>
      </c>
      <c r="N37" s="4">
        <f>SUM(C37:M37)</f>
        <v>99.587999999999994</v>
      </c>
      <c r="O37" s="16">
        <v>8</v>
      </c>
      <c r="P37" s="4">
        <v>1.0939199670081481</v>
      </c>
      <c r="Q37" s="4">
        <v>0.18651496782616805</v>
      </c>
      <c r="R37" s="4">
        <v>1.5648222854473652E-3</v>
      </c>
      <c r="S37" s="4">
        <v>0</v>
      </c>
      <c r="T37" s="4">
        <v>3.1735250068202952E-3</v>
      </c>
      <c r="U37" s="4">
        <v>0.19301459770971705</v>
      </c>
      <c r="V37" s="4">
        <v>0</v>
      </c>
      <c r="W37" s="4">
        <v>2.1308049231954403E-2</v>
      </c>
      <c r="X37" s="4">
        <v>0</v>
      </c>
      <c r="Y37" s="4">
        <v>0</v>
      </c>
      <c r="Z37" s="4">
        <v>0</v>
      </c>
      <c r="AA37" s="4">
        <f>SUM(P37:Z37)</f>
        <v>1.4994959290682555</v>
      </c>
      <c r="AB37" s="4">
        <f>O37/AA37</f>
        <v>5.3351261880190464</v>
      </c>
      <c r="AC37" s="4">
        <f>P37*$AB37*AC$1</f>
        <v>2.9181005317910511</v>
      </c>
      <c r="AD37" s="4">
        <f>Q37*$AB37*AD$1</f>
        <v>1.9901617786138381</v>
      </c>
      <c r="AE37" s="4">
        <f>R37*$AB37*AE$1</f>
        <v>1.6697048709372105E-2</v>
      </c>
      <c r="AF37" s="4">
        <f>S37*$AB37*AF$1</f>
        <v>0</v>
      </c>
      <c r="AG37" s="4">
        <f>T37*$AB37*AG$1</f>
        <v>1.6931156372220278E-2</v>
      </c>
      <c r="AH37" s="4">
        <f>U37*$AB37*AH$1</f>
        <v>0.68650482327404827</v>
      </c>
      <c r="AI37" s="4">
        <f>V37*$AB37*AI$1</f>
        <v>0</v>
      </c>
      <c r="AJ37" s="4">
        <f>W37*$AB37*AJ$1</f>
        <v>0.11368113147299906</v>
      </c>
      <c r="AK37" s="4">
        <f>X37*$AB37*AK$1</f>
        <v>0</v>
      </c>
      <c r="AL37" s="4">
        <f>Y37*$AB37*AL$1</f>
        <v>0</v>
      </c>
      <c r="AM37" s="4">
        <f>Z37*$AB37*AM$1</f>
        <v>0</v>
      </c>
      <c r="AN37" s="4">
        <f>AC37</f>
        <v>2.9181005317910511</v>
      </c>
      <c r="AO37" s="4">
        <f>IF(3-AN37&gt;AH37,AH37,3-AN37)</f>
        <v>8.1899468208948889E-2</v>
      </c>
      <c r="AP37" s="4">
        <f>SUM(AN37:AO37)</f>
        <v>3</v>
      </c>
      <c r="AQ37" s="4">
        <f>AH37-AO37</f>
        <v>0.60460535506509938</v>
      </c>
      <c r="AR37" s="4">
        <f>AD37</f>
        <v>1.9901617786138381</v>
      </c>
      <c r="AS37" s="4">
        <f>AJ37</f>
        <v>0.11368113147299906</v>
      </c>
      <c r="AT37" s="4">
        <f>AE37</f>
        <v>1.6697048709372105E-2</v>
      </c>
      <c r="AU37" s="4">
        <f>AI37</f>
        <v>0</v>
      </c>
      <c r="AV37" s="4">
        <f>AG37</f>
        <v>1.6931156372220278E-2</v>
      </c>
      <c r="AW37" s="74">
        <f>AF37</f>
        <v>0</v>
      </c>
      <c r="AX37" s="74">
        <f>AK37</f>
        <v>0</v>
      </c>
      <c r="AY37" s="74">
        <f>AM37</f>
        <v>0</v>
      </c>
      <c r="AZ37" s="74">
        <f>AL37</f>
        <v>0</v>
      </c>
      <c r="BA37" s="4">
        <f>SUM(AQ37:AZ37)</f>
        <v>2.7420764702335285</v>
      </c>
      <c r="BB37" s="4">
        <f>AT37/(AT37+AS37+AR37)*100</f>
        <v>0.78739608938332406</v>
      </c>
      <c r="BC37" s="4">
        <f>AS37/(AS37+AR37+AT37)*100</f>
        <v>5.3609521009702492</v>
      </c>
      <c r="BD37" s="4">
        <f>AR37/(AR37+AS37+AT37)*100</f>
        <v>93.851651809646413</v>
      </c>
    </row>
    <row r="38" spans="1:56">
      <c r="A38" s="16">
        <v>26</v>
      </c>
      <c r="B38" s="16" t="s">
        <v>654</v>
      </c>
      <c r="C38" s="16">
        <v>67.02</v>
      </c>
      <c r="D38" s="16">
        <v>11.77</v>
      </c>
      <c r="E38" s="16">
        <v>5.8500000000000003E-2</v>
      </c>
      <c r="F38" s="16">
        <v>0</v>
      </c>
      <c r="G38" s="16">
        <v>0</v>
      </c>
      <c r="H38" s="16">
        <v>19.809999999999999</v>
      </c>
      <c r="I38" s="16">
        <v>0</v>
      </c>
      <c r="J38" s="16">
        <v>0.58879999999999999</v>
      </c>
      <c r="K38" s="16">
        <v>0</v>
      </c>
      <c r="L38" s="16">
        <v>0</v>
      </c>
      <c r="M38" s="16">
        <v>0</v>
      </c>
      <c r="N38" s="4">
        <f>SUM(C38:M38)</f>
        <v>99.247299999999996</v>
      </c>
      <c r="O38" s="16">
        <v>8</v>
      </c>
      <c r="P38" s="4">
        <v>1.0813350470337182</v>
      </c>
      <c r="Q38" s="4">
        <v>0.18990321551159151</v>
      </c>
      <c r="R38" s="4">
        <v>1.2420909592764024E-3</v>
      </c>
      <c r="S38" s="4">
        <v>0</v>
      </c>
      <c r="T38" s="4">
        <v>0</v>
      </c>
      <c r="U38" s="4">
        <v>0.19428959251166131</v>
      </c>
      <c r="V38" s="4">
        <v>0</v>
      </c>
      <c r="W38" s="4">
        <v>3.1499320581910004E-2</v>
      </c>
      <c r="X38" s="4">
        <v>0</v>
      </c>
      <c r="Y38" s="4">
        <v>0</v>
      </c>
      <c r="Z38" s="4">
        <v>0</v>
      </c>
      <c r="AA38" s="4">
        <f>SUM(P38:Z38)</f>
        <v>1.4982692665981574</v>
      </c>
      <c r="AB38" s="4">
        <f>O38/AA38</f>
        <v>5.3394941605951241</v>
      </c>
      <c r="AC38" s="4">
        <f>P38*$AB38*AC$1</f>
        <v>2.8868910846416962</v>
      </c>
      <c r="AD38" s="4">
        <f>Q38*$AB38*AD$1</f>
        <v>2.0279742206047606</v>
      </c>
      <c r="AE38" s="4">
        <f>R38*$AB38*AE$1</f>
        <v>1.3264274847968693E-2</v>
      </c>
      <c r="AF38" s="4">
        <f>S38*$AB38*AF$1</f>
        <v>0</v>
      </c>
      <c r="AG38" s="4">
        <f>T38*$AB38*AG$1</f>
        <v>0</v>
      </c>
      <c r="AH38" s="4">
        <f>U38*$AB38*AH$1</f>
        <v>0.69160542978694783</v>
      </c>
      <c r="AI38" s="4">
        <f>V38*$AB38*AI$1</f>
        <v>0</v>
      </c>
      <c r="AJ38" s="4">
        <f>W38*$AB38*AJ$1</f>
        <v>0.16819043830982228</v>
      </c>
      <c r="AK38" s="4">
        <f>X38*$AB38*AK$1</f>
        <v>0</v>
      </c>
      <c r="AL38" s="4">
        <f>Y38*$AB38*AL$1</f>
        <v>0</v>
      </c>
      <c r="AM38" s="4">
        <f>Z38*$AB38*AM$1</f>
        <v>0</v>
      </c>
      <c r="AN38" s="4">
        <f>AC38</f>
        <v>2.8868910846416962</v>
      </c>
      <c r="AO38" s="4">
        <f>IF(3-AN38&gt;AH38,AH38,3-AN38)</f>
        <v>0.11310891535830381</v>
      </c>
      <c r="AP38" s="4">
        <f>SUM(AN38:AO38)</f>
        <v>3</v>
      </c>
      <c r="AQ38" s="4">
        <f>AH38-AO38</f>
        <v>0.57849651442864403</v>
      </c>
      <c r="AR38" s="4">
        <f>AD38</f>
        <v>2.0279742206047606</v>
      </c>
      <c r="AS38" s="4">
        <f>AJ38</f>
        <v>0.16819043830982228</v>
      </c>
      <c r="AT38" s="4">
        <f>AE38</f>
        <v>1.3264274847968693E-2</v>
      </c>
      <c r="AU38" s="4">
        <f>AI38</f>
        <v>0</v>
      </c>
      <c r="AV38" s="4">
        <f>AG38</f>
        <v>0</v>
      </c>
      <c r="AW38" s="74">
        <f>AF38</f>
        <v>0</v>
      </c>
      <c r="AX38" s="74">
        <f>AK38</f>
        <v>0</v>
      </c>
      <c r="AY38" s="74">
        <f>AM38</f>
        <v>0</v>
      </c>
      <c r="AZ38" s="74">
        <f>AL38</f>
        <v>0</v>
      </c>
      <c r="BA38" s="4">
        <f>SUM(AQ38:AZ38)</f>
        <v>2.7879254481911957</v>
      </c>
      <c r="BB38" s="4">
        <f>AT38/(AT38+AS38+AR38)*100</f>
        <v>0.60034856271119197</v>
      </c>
      <c r="BC38" s="4">
        <f>AS38/(AS38+AR38+AT38)*100</f>
        <v>7.6123941231910104</v>
      </c>
      <c r="BD38" s="4">
        <f>AR38/(AR38+AS38+AT38)*100</f>
        <v>91.787257314097786</v>
      </c>
    </row>
    <row r="39" spans="1:56">
      <c r="A39" s="16">
        <v>46</v>
      </c>
      <c r="B39" s="16" t="s">
        <v>653</v>
      </c>
      <c r="C39" s="16">
        <v>68.53</v>
      </c>
      <c r="D39" s="16">
        <v>12.08</v>
      </c>
      <c r="E39" s="16">
        <v>5.8000000000000003E-2</v>
      </c>
      <c r="F39" s="16">
        <v>0</v>
      </c>
      <c r="G39" s="16">
        <v>0</v>
      </c>
      <c r="H39" s="16">
        <v>19.52</v>
      </c>
      <c r="I39" s="16">
        <v>0</v>
      </c>
      <c r="J39" s="16">
        <v>5.4300000000000001E-2</v>
      </c>
      <c r="K39" s="16">
        <v>0</v>
      </c>
      <c r="L39" s="16">
        <v>0</v>
      </c>
      <c r="M39" s="16">
        <v>6.5000000000000002E-2</v>
      </c>
      <c r="N39" s="4">
        <f>SUM(C39:M39)</f>
        <v>100.3073</v>
      </c>
      <c r="O39" s="16">
        <v>8</v>
      </c>
      <c r="P39" s="4">
        <v>1.1056981613431918</v>
      </c>
      <c r="Q39" s="4">
        <v>0.19490491447578806</v>
      </c>
      <c r="R39" s="4">
        <v>1.231474797231305E-3</v>
      </c>
      <c r="S39" s="4">
        <v>0</v>
      </c>
      <c r="T39" s="4">
        <v>0</v>
      </c>
      <c r="U39" s="4">
        <v>0.19144537333809333</v>
      </c>
      <c r="V39" s="4">
        <v>0</v>
      </c>
      <c r="W39" s="4">
        <v>2.9049135658928554E-3</v>
      </c>
      <c r="X39" s="4">
        <v>0</v>
      </c>
      <c r="Y39" s="4">
        <v>0</v>
      </c>
      <c r="Z39" s="4">
        <v>8.7023579373537335E-4</v>
      </c>
      <c r="AA39" s="4">
        <f>SUM(P39:Z39)</f>
        <v>1.4970550733139327</v>
      </c>
      <c r="AB39" s="4">
        <f>O39/AA39</f>
        <v>5.3438247814697455</v>
      </c>
      <c r="AC39" s="4">
        <f>P39*$AB39*AC$1</f>
        <v>2.9543286177056407</v>
      </c>
      <c r="AD39" s="4">
        <f>Q39*$AB39*AD$1</f>
        <v>2.0830754240119149</v>
      </c>
      <c r="AE39" s="4">
        <f>R39*$AB39*AE$1</f>
        <v>1.3161571078400155E-2</v>
      </c>
      <c r="AF39" s="4">
        <f>S39*$AB39*AF$1</f>
        <v>0</v>
      </c>
      <c r="AG39" s="4">
        <f>T39*$AB39*AG$1</f>
        <v>0</v>
      </c>
      <c r="AH39" s="4">
        <f>U39*$AB39*AH$1</f>
        <v>0.68203368689455357</v>
      </c>
      <c r="AI39" s="4">
        <f>V39*$AB39*AI$1</f>
        <v>0</v>
      </c>
      <c r="AJ39" s="4">
        <f>W39*$AB39*AJ$1</f>
        <v>1.5523349101445887E-2</v>
      </c>
      <c r="AK39" s="4">
        <f>X39*$AB39*AK$1</f>
        <v>0</v>
      </c>
      <c r="AL39" s="4">
        <f>Y39*$AB39*AL$1</f>
        <v>0</v>
      </c>
      <c r="AM39" s="4">
        <f>Z39*$AB39*AM$1</f>
        <v>4.6503876002850818E-3</v>
      </c>
      <c r="AN39" s="4">
        <f>AC39</f>
        <v>2.9543286177056407</v>
      </c>
      <c r="AO39" s="4">
        <f>IF(3-AN39&gt;AH39,AH39,3-AN39)</f>
        <v>4.5671382294359297E-2</v>
      </c>
      <c r="AP39" s="4">
        <f>SUM(AN39:AO39)</f>
        <v>3</v>
      </c>
      <c r="AQ39" s="4">
        <f>AH39-AO39</f>
        <v>0.63636230460019427</v>
      </c>
      <c r="AR39" s="4">
        <f>AD39</f>
        <v>2.0830754240119149</v>
      </c>
      <c r="AS39" s="4">
        <f>AJ39</f>
        <v>1.5523349101445887E-2</v>
      </c>
      <c r="AT39" s="4">
        <f>AE39</f>
        <v>1.3161571078400155E-2</v>
      </c>
      <c r="AU39" s="4">
        <f>AI39</f>
        <v>0</v>
      </c>
      <c r="AV39" s="4">
        <f>AG39</f>
        <v>0</v>
      </c>
      <c r="AW39" s="74">
        <f>AF39</f>
        <v>0</v>
      </c>
      <c r="AX39" s="74">
        <f>AK39</f>
        <v>0</v>
      </c>
      <c r="AY39" s="74">
        <f>AM39</f>
        <v>4.6503876002850818E-3</v>
      </c>
      <c r="AZ39" s="74">
        <f>AL39</f>
        <v>0</v>
      </c>
      <c r="BA39" s="4">
        <f>SUM(AQ39:AZ39)</f>
        <v>2.7527730363922407</v>
      </c>
      <c r="BB39" s="4">
        <f>AT39/(AT39+AS39+AR39)*100</f>
        <v>0.62325117121363083</v>
      </c>
      <c r="BC39" s="4">
        <f>AS39/(AS39+AR39+AT39)*100</f>
        <v>0.73509047293845142</v>
      </c>
      <c r="BD39" s="4">
        <f>AR39/(AR39+AS39+AT39)*100</f>
        <v>98.641658355847909</v>
      </c>
    </row>
    <row r="40" spans="1:56">
      <c r="A40" s="16">
        <v>68</v>
      </c>
      <c r="B40" s="16" t="s">
        <v>652</v>
      </c>
      <c r="C40" s="16">
        <v>66.930000000000007</v>
      </c>
      <c r="D40" s="16">
        <v>11.61</v>
      </c>
      <c r="E40" s="16">
        <v>0</v>
      </c>
      <c r="F40" s="16">
        <v>0</v>
      </c>
      <c r="G40" s="16">
        <v>0.50260000000000005</v>
      </c>
      <c r="H40" s="16">
        <v>19.27</v>
      </c>
      <c r="I40" s="16">
        <v>0.66510000000000002</v>
      </c>
      <c r="J40" s="16">
        <v>1.78</v>
      </c>
      <c r="K40" s="16">
        <v>0</v>
      </c>
      <c r="L40" s="16">
        <v>0</v>
      </c>
      <c r="M40" s="16">
        <v>0</v>
      </c>
      <c r="N40" s="4">
        <f>SUM(C40:M40)</f>
        <v>100.7577</v>
      </c>
      <c r="O40" s="16">
        <v>8</v>
      </c>
      <c r="P40" s="4">
        <v>1.0798829408828226</v>
      </c>
      <c r="Q40" s="4">
        <v>0.18732169346555458</v>
      </c>
      <c r="R40" s="4">
        <v>0</v>
      </c>
      <c r="S40" s="4">
        <v>0</v>
      </c>
      <c r="T40" s="4">
        <v>2.0987021952998428E-2</v>
      </c>
      <c r="U40" s="4">
        <v>0.18899346025743127</v>
      </c>
      <c r="V40" s="4">
        <v>1.6501920385863577E-2</v>
      </c>
      <c r="W40" s="4">
        <v>9.5225527574388236E-2</v>
      </c>
      <c r="X40" s="4">
        <v>0</v>
      </c>
      <c r="Y40" s="4">
        <v>0</v>
      </c>
      <c r="Z40" s="4">
        <v>0</v>
      </c>
      <c r="AA40" s="4">
        <f>SUM(P40:Z40)</f>
        <v>1.5889125645190587</v>
      </c>
      <c r="AB40" s="4">
        <f>O40/AA40</f>
        <v>5.0348900113465254</v>
      </c>
      <c r="AC40" s="4">
        <f>P40*$AB40*AC$1</f>
        <v>2.718545916237217</v>
      </c>
      <c r="AD40" s="4">
        <f>Q40*$AB40*AD$1</f>
        <v>1.8862882466764728</v>
      </c>
      <c r="AE40" s="4">
        <f>R40*$AB40*AE$1</f>
        <v>0</v>
      </c>
      <c r="AF40" s="4">
        <f>S40*$AB40*AF$1</f>
        <v>0</v>
      </c>
      <c r="AG40" s="4">
        <f>T40*$AB40*AG$1</f>
        <v>0.10566734719906204</v>
      </c>
      <c r="AH40" s="4">
        <f>U40*$AB40*AH$1</f>
        <v>0.63437419017330476</v>
      </c>
      <c r="AI40" s="4">
        <f>V40*$AB40*AI$1</f>
        <v>8.3085354118820121E-2</v>
      </c>
      <c r="AJ40" s="4">
        <f>W40*$AB40*AJ$1</f>
        <v>0.47945005760949044</v>
      </c>
      <c r="AK40" s="4">
        <f>X40*$AB40*AK$1</f>
        <v>0</v>
      </c>
      <c r="AL40" s="4">
        <f>Y40*$AB40*AL$1</f>
        <v>0</v>
      </c>
      <c r="AM40" s="4">
        <f>Z40*$AB40*AM$1</f>
        <v>0</v>
      </c>
      <c r="AN40" s="4">
        <f>AC40</f>
        <v>2.718545916237217</v>
      </c>
      <c r="AO40" s="4">
        <f>IF(3-AN40&gt;AH40,AH40,3-AN40)</f>
        <v>0.28145408376278302</v>
      </c>
      <c r="AP40" s="4">
        <f>SUM(AN40:AO40)</f>
        <v>3</v>
      </c>
      <c r="AQ40" s="4">
        <f>AH40-AO40</f>
        <v>0.35292010641052174</v>
      </c>
      <c r="AR40" s="4">
        <f>AD40</f>
        <v>1.8862882466764728</v>
      </c>
      <c r="AS40" s="4">
        <f>AJ40</f>
        <v>0.47945005760949044</v>
      </c>
      <c r="AT40" s="4">
        <f>AE40</f>
        <v>0</v>
      </c>
      <c r="AU40" s="4">
        <f>AI40</f>
        <v>8.3085354118820121E-2</v>
      </c>
      <c r="AV40" s="4">
        <f>AG40</f>
        <v>0.10566734719906204</v>
      </c>
      <c r="AW40" s="74">
        <f>AF40</f>
        <v>0</v>
      </c>
      <c r="AX40" s="74">
        <f>AK40</f>
        <v>0</v>
      </c>
      <c r="AY40" s="74">
        <f>AM40</f>
        <v>0</v>
      </c>
      <c r="AZ40" s="74">
        <f>AL40</f>
        <v>0</v>
      </c>
      <c r="BA40" s="4">
        <f>SUM(AQ40:AZ40)</f>
        <v>2.9074111120143669</v>
      </c>
      <c r="BB40" s="4">
        <v>0</v>
      </c>
      <c r="BC40" s="4">
        <f>AS40/(AS40+AR40+AT40)*100</f>
        <v>20.266402955089326</v>
      </c>
      <c r="BD40" s="4">
        <f>AR40/(AR40+AS40+AT40)*100</f>
        <v>79.733597044910681</v>
      </c>
    </row>
    <row r="41" spans="1:56">
      <c r="A41" s="16">
        <v>30</v>
      </c>
      <c r="B41" s="16" t="s">
        <v>651</v>
      </c>
      <c r="C41" s="16">
        <v>62.84</v>
      </c>
      <c r="D41" s="16">
        <v>9.3699999999999992</v>
      </c>
      <c r="E41" s="16">
        <v>3.5099999999999999E-2</v>
      </c>
      <c r="F41" s="16">
        <v>0</v>
      </c>
      <c r="G41" s="16">
        <v>0.28510000000000002</v>
      </c>
      <c r="H41" s="16">
        <v>23.98</v>
      </c>
      <c r="I41" s="16">
        <v>3.85E-2</v>
      </c>
      <c r="J41" s="16">
        <v>4.6500000000000004</v>
      </c>
      <c r="K41" s="16">
        <v>0</v>
      </c>
      <c r="L41" s="16">
        <v>0</v>
      </c>
      <c r="M41" s="16">
        <v>0</v>
      </c>
      <c r="N41" s="4">
        <f>SUM(C41:M41)</f>
        <v>101.19870000000002</v>
      </c>
      <c r="O41" s="16">
        <v>8</v>
      </c>
      <c r="P41" s="4">
        <v>1.0138927835810034</v>
      </c>
      <c r="Q41" s="4">
        <v>0.15118038482103757</v>
      </c>
      <c r="R41" s="4">
        <v>7.452545755658414E-4</v>
      </c>
      <c r="S41" s="4">
        <v>0</v>
      </c>
      <c r="T41" s="4">
        <v>1.1904894466374556E-2</v>
      </c>
      <c r="U41" s="4">
        <v>0.23518750269710442</v>
      </c>
      <c r="V41" s="4">
        <v>9.5523069441549803E-4</v>
      </c>
      <c r="W41" s="4">
        <v>0.248763316416239</v>
      </c>
      <c r="X41" s="4">
        <v>0</v>
      </c>
      <c r="Y41" s="4">
        <v>0</v>
      </c>
      <c r="Z41" s="4">
        <v>0</v>
      </c>
      <c r="AA41" s="4">
        <f>SUM(P41:Z41)</f>
        <v>1.6626293672517403</v>
      </c>
      <c r="AB41" s="4">
        <f>O41/AA41</f>
        <v>4.8116556567406716</v>
      </c>
      <c r="AC41" s="4">
        <f>P41*$AB41*AC$1</f>
        <v>2.4392514737230404</v>
      </c>
      <c r="AD41" s="4">
        <f>Q41*$AB41*AD$1</f>
        <v>1.454855907624754</v>
      </c>
      <c r="AE41" s="4">
        <f>R41*$AB41*AE$1</f>
        <v>7.1718167884664979E-3</v>
      </c>
      <c r="AF41" s="4">
        <f>S41*$AB41*AF$1</f>
        <v>0</v>
      </c>
      <c r="AG41" s="4">
        <f>T41*$AB41*AG$1</f>
        <v>5.7282252802031856E-2</v>
      </c>
      <c r="AH41" s="4">
        <f>U41*$AB41*AH$1</f>
        <v>0.75442751849815626</v>
      </c>
      <c r="AI41" s="4">
        <f>V41*$AB41*AI$1</f>
        <v>4.5962411742766513E-3</v>
      </c>
      <c r="AJ41" s="4">
        <f>W41*$AB41*AJ$1</f>
        <v>1.1969634186237659</v>
      </c>
      <c r="AK41" s="4">
        <f>X41*$AB41*AK$1</f>
        <v>0</v>
      </c>
      <c r="AL41" s="4">
        <f>Y41*$AB41*AL$1</f>
        <v>0</v>
      </c>
      <c r="AM41" s="4">
        <f>Z41*$AB41*AM$1</f>
        <v>0</v>
      </c>
      <c r="AN41" s="4">
        <f>AC41</f>
        <v>2.4392514737230404</v>
      </c>
      <c r="AO41" s="4">
        <f>IF(3-AN41&gt;AH41,AH41,3-AN41)</f>
        <v>0.56074852627695959</v>
      </c>
      <c r="AP41" s="4">
        <f>SUM(AN41:AO41)</f>
        <v>3</v>
      </c>
      <c r="AQ41" s="4">
        <f>AH41-AO41</f>
        <v>0.19367899222119667</v>
      </c>
      <c r="AR41" s="4">
        <f>AD41</f>
        <v>1.454855907624754</v>
      </c>
      <c r="AS41" s="4">
        <f>AJ41</f>
        <v>1.1969634186237659</v>
      </c>
      <c r="AT41" s="4">
        <f>AE41</f>
        <v>7.1718167884664979E-3</v>
      </c>
      <c r="AU41" s="4">
        <f>AI41</f>
        <v>4.5962411742766513E-3</v>
      </c>
      <c r="AV41" s="4">
        <f>AG41</f>
        <v>5.7282252802031856E-2</v>
      </c>
      <c r="AW41" s="74">
        <f>AF41</f>
        <v>0</v>
      </c>
      <c r="AX41" s="74">
        <f>AK41</f>
        <v>0</v>
      </c>
      <c r="AY41" s="74">
        <f>AM41</f>
        <v>0</v>
      </c>
      <c r="AZ41" s="74">
        <f>AL41</f>
        <v>0</v>
      </c>
      <c r="BA41" s="4">
        <f>SUM(AQ41:AZ41)</f>
        <v>2.914548629234492</v>
      </c>
      <c r="BB41" s="4">
        <f>AT41/(AT41+AS41+AR41)*100</f>
        <v>0.26971946887627296</v>
      </c>
      <c r="BC41" s="4">
        <f>AS41/(AS41+AR41+AT41)*100</f>
        <v>45.015697843079124</v>
      </c>
      <c r="BD41" s="4">
        <f>AR41/(AR41+AS41+AT41)*100</f>
        <v>54.714582688044587</v>
      </c>
    </row>
    <row r="42" spans="1:56">
      <c r="A42" s="16">
        <v>32</v>
      </c>
      <c r="B42" s="16" t="s">
        <v>650</v>
      </c>
      <c r="C42" s="16">
        <v>67.900000000000006</v>
      </c>
      <c r="D42" s="16">
        <v>11.92</v>
      </c>
      <c r="E42" s="16">
        <v>0</v>
      </c>
      <c r="F42" s="16">
        <v>0</v>
      </c>
      <c r="G42" s="16">
        <v>0</v>
      </c>
      <c r="H42" s="16">
        <v>20.190000000000001</v>
      </c>
      <c r="I42" s="16">
        <v>0</v>
      </c>
      <c r="J42" s="16">
        <v>0.187</v>
      </c>
      <c r="K42" s="16">
        <v>0</v>
      </c>
      <c r="L42" s="16">
        <v>0</v>
      </c>
      <c r="M42" s="16">
        <v>0</v>
      </c>
      <c r="N42" s="4">
        <f>SUM(C42:M42)</f>
        <v>100.197</v>
      </c>
      <c r="O42" s="16">
        <v>8</v>
      </c>
      <c r="P42" s="4">
        <v>1.0955334182869214</v>
      </c>
      <c r="Q42" s="4">
        <v>0.19232339242975113</v>
      </c>
      <c r="R42" s="4">
        <v>0</v>
      </c>
      <c r="S42" s="4">
        <v>0</v>
      </c>
      <c r="T42" s="4">
        <v>0</v>
      </c>
      <c r="U42" s="4">
        <v>0.19801650039426766</v>
      </c>
      <c r="V42" s="4">
        <v>0</v>
      </c>
      <c r="W42" s="4">
        <v>1.00040301440509E-2</v>
      </c>
      <c r="X42" s="4">
        <v>0</v>
      </c>
      <c r="Y42" s="4">
        <v>0</v>
      </c>
      <c r="Z42" s="4">
        <v>0</v>
      </c>
      <c r="AA42" s="4">
        <f>SUM(P42:Z42)</f>
        <v>1.4958773412549913</v>
      </c>
      <c r="AB42" s="4">
        <f>O42/AA42</f>
        <v>5.3480320741326732</v>
      </c>
      <c r="AC42" s="4">
        <f>P42*$AB42*AC$1</f>
        <v>2.9294739296413308</v>
      </c>
      <c r="AD42" s="4">
        <f>Q42*$AB42*AD$1</f>
        <v>2.057103342640628</v>
      </c>
      <c r="AE42" s="4">
        <f>R42*$AB42*AE$1</f>
        <v>0</v>
      </c>
      <c r="AF42" s="4">
        <f>S42*$AB42*AF$1</f>
        <v>0</v>
      </c>
      <c r="AG42" s="4">
        <f>T42*$AB42*AG$1</f>
        <v>0</v>
      </c>
      <c r="AH42" s="4">
        <f>U42*$AB42*AH$1</f>
        <v>0.7059990635440323</v>
      </c>
      <c r="AI42" s="4">
        <f>V42*$AB42*AI$1</f>
        <v>0</v>
      </c>
      <c r="AJ42" s="4">
        <f>W42*$AB42*AJ$1</f>
        <v>5.3501874080974322E-2</v>
      </c>
      <c r="AK42" s="4">
        <f>X42*$AB42*AK$1</f>
        <v>0</v>
      </c>
      <c r="AL42" s="4">
        <f>Y42*$AB42*AL$1</f>
        <v>0</v>
      </c>
      <c r="AM42" s="4">
        <f>Z42*$AB42*AM$1</f>
        <v>0</v>
      </c>
      <c r="AN42" s="4">
        <f>AC42</f>
        <v>2.9294739296413308</v>
      </c>
      <c r="AO42" s="4">
        <f>IF(3-AN42&gt;AH42,AH42,3-AN42)</f>
        <v>7.0526070358669202E-2</v>
      </c>
      <c r="AP42" s="4">
        <f>SUM(AN42:AO42)</f>
        <v>3</v>
      </c>
      <c r="AQ42" s="4">
        <f>AH42-AO42</f>
        <v>0.6354729931853631</v>
      </c>
      <c r="AR42" s="4">
        <f>AD42</f>
        <v>2.057103342640628</v>
      </c>
      <c r="AS42" s="4">
        <f>AJ42</f>
        <v>5.3501874080974322E-2</v>
      </c>
      <c r="AT42" s="4">
        <f>AE42</f>
        <v>0</v>
      </c>
      <c r="AU42" s="4">
        <f>AI42</f>
        <v>0</v>
      </c>
      <c r="AV42" s="4">
        <f>AG42</f>
        <v>0</v>
      </c>
      <c r="AW42" s="74">
        <f>AF42</f>
        <v>0</v>
      </c>
      <c r="AX42" s="74">
        <f>AK42</f>
        <v>0</v>
      </c>
      <c r="AY42" s="74">
        <f>AM42</f>
        <v>0</v>
      </c>
      <c r="AZ42" s="74">
        <f>AL42</f>
        <v>0</v>
      </c>
      <c r="BA42" s="4">
        <f>SUM(AQ42:AZ42)</f>
        <v>2.7460782099069654</v>
      </c>
      <c r="BB42" s="4">
        <v>0</v>
      </c>
      <c r="BC42" s="4">
        <f>AS42/(AS42+AR42+AT42)*100</f>
        <v>2.5349067488840307</v>
      </c>
      <c r="BD42" s="4">
        <f>AR42/(AR42+AS42+AT42)*100</f>
        <v>97.46509325111596</v>
      </c>
    </row>
    <row r="43" spans="1:56">
      <c r="A43" s="16">
        <v>83</v>
      </c>
      <c r="B43" s="16" t="s">
        <v>649</v>
      </c>
      <c r="C43" s="16">
        <v>67.75</v>
      </c>
      <c r="D43" s="16">
        <v>11.42</v>
      </c>
      <c r="E43" s="16">
        <v>3.6999999999999998E-2</v>
      </c>
      <c r="F43" s="16">
        <v>0</v>
      </c>
      <c r="G43" s="16">
        <v>0.17</v>
      </c>
      <c r="H43" s="16">
        <v>20.02</v>
      </c>
      <c r="I43" s="16">
        <v>0</v>
      </c>
      <c r="J43" s="16">
        <v>0.62</v>
      </c>
      <c r="K43" s="16">
        <v>0</v>
      </c>
      <c r="L43" s="16">
        <v>0</v>
      </c>
      <c r="M43" s="16">
        <v>0</v>
      </c>
      <c r="N43" s="4">
        <f>SUM(C43:M43)</f>
        <v>100.01700000000001</v>
      </c>
      <c r="O43" s="16">
        <v>8</v>
      </c>
      <c r="P43" s="4">
        <v>1.0931132413687616</v>
      </c>
      <c r="Q43" s="4">
        <v>0.18425613603588573</v>
      </c>
      <c r="R43" s="4">
        <v>7.855959913372118E-4</v>
      </c>
      <c r="S43" s="4">
        <v>0</v>
      </c>
      <c r="T43" s="4">
        <v>7.0986743573611868E-3</v>
      </c>
      <c r="U43" s="4">
        <v>0.19634919949941743</v>
      </c>
      <c r="V43" s="4">
        <v>0</v>
      </c>
      <c r="W43" s="4">
        <v>3.3168442188831859E-2</v>
      </c>
      <c r="X43" s="4">
        <v>0</v>
      </c>
      <c r="Y43" s="4">
        <v>0</v>
      </c>
      <c r="Z43" s="4">
        <v>0</v>
      </c>
      <c r="AA43" s="4">
        <f>SUM(P43:Z43)</f>
        <v>1.514771289441595</v>
      </c>
      <c r="AB43" s="4">
        <f>O43/AA43</f>
        <v>5.2813253431474259</v>
      </c>
      <c r="AC43" s="4">
        <f>P43*$AB43*AC$1</f>
        <v>2.8865433322854348</v>
      </c>
      <c r="AD43" s="4">
        <f>Q43*$AB43*AD$1</f>
        <v>1.946233201753486</v>
      </c>
      <c r="AE43" s="4">
        <f>R43*$AB43*AE$1</f>
        <v>8.2979760370484844E-3</v>
      </c>
      <c r="AF43" s="4">
        <f>S43*$AB43*AF$1</f>
        <v>0</v>
      </c>
      <c r="AG43" s="4">
        <f>T43*$AB43*AG$1</f>
        <v>3.7490408786282403E-2</v>
      </c>
      <c r="AH43" s="4">
        <f>U43*$AB43*AH$1</f>
        <v>0.69132266894865535</v>
      </c>
      <c r="AI43" s="4">
        <f>V43*$AB43*AI$1</f>
        <v>0</v>
      </c>
      <c r="AJ43" s="4">
        <f>W43*$AB43*AJ$1</f>
        <v>0.17517333432459797</v>
      </c>
      <c r="AK43" s="4">
        <f>X43*$AB43*AK$1</f>
        <v>0</v>
      </c>
      <c r="AL43" s="4">
        <f>Y43*$AB43*AL$1</f>
        <v>0</v>
      </c>
      <c r="AM43" s="4">
        <f>Z43*$AB43*AM$1</f>
        <v>0</v>
      </c>
      <c r="AN43" s="4">
        <f>AC43</f>
        <v>2.8865433322854348</v>
      </c>
      <c r="AO43" s="4">
        <f>IF(3-AN43&gt;AH43,AH43,3-AN43)</f>
        <v>0.1134566677145652</v>
      </c>
      <c r="AP43" s="4">
        <f>SUM(AN43:AO43)</f>
        <v>3</v>
      </c>
      <c r="AQ43" s="4">
        <f>AH43-AO43</f>
        <v>0.57786600123409015</v>
      </c>
      <c r="AR43" s="4">
        <f>AD43</f>
        <v>1.946233201753486</v>
      </c>
      <c r="AS43" s="4">
        <f>AJ43</f>
        <v>0.17517333432459797</v>
      </c>
      <c r="AT43" s="4">
        <f>AE43</f>
        <v>8.2979760370484844E-3</v>
      </c>
      <c r="AU43" s="4">
        <f>AI43</f>
        <v>0</v>
      </c>
      <c r="AV43" s="4">
        <f>AG43</f>
        <v>3.7490408786282403E-2</v>
      </c>
      <c r="AW43" s="74">
        <f>AF43</f>
        <v>0</v>
      </c>
      <c r="AX43" s="74">
        <f>AK43</f>
        <v>0</v>
      </c>
      <c r="AY43" s="74">
        <f>AM43</f>
        <v>0</v>
      </c>
      <c r="AZ43" s="74">
        <f>AL43</f>
        <v>0</v>
      </c>
      <c r="BA43" s="4">
        <f>SUM(AQ43:AZ43)</f>
        <v>2.7450609221355045</v>
      </c>
      <c r="BB43" s="4">
        <f>AT43/(AT43+AS43+AR43)*100</f>
        <v>0.38963039190856041</v>
      </c>
      <c r="BC43" s="4">
        <f>AS43/(AS43+AR43+AT43)*100</f>
        <v>8.2252412636635324</v>
      </c>
      <c r="BD43" s="4">
        <f>AR43/(AR43+AS43+AT43)*100</f>
        <v>91.385128344427912</v>
      </c>
    </row>
    <row r="44" spans="1:56">
      <c r="A44" s="16">
        <v>85</v>
      </c>
      <c r="B44" s="16" t="s">
        <v>648</v>
      </c>
      <c r="C44" s="16">
        <v>68.319999999999993</v>
      </c>
      <c r="D44" s="16">
        <v>11.47</v>
      </c>
      <c r="E44" s="16">
        <v>6.3E-2</v>
      </c>
      <c r="F44" s="16">
        <v>0</v>
      </c>
      <c r="G44" s="16">
        <v>0.151</v>
      </c>
      <c r="H44" s="16">
        <v>20.239999999999998</v>
      </c>
      <c r="I44" s="16">
        <v>0</v>
      </c>
      <c r="J44" s="16">
        <v>0.52900000000000003</v>
      </c>
      <c r="K44" s="16">
        <v>0</v>
      </c>
      <c r="L44" s="16">
        <v>0</v>
      </c>
      <c r="M44" s="16">
        <v>0</v>
      </c>
      <c r="N44" s="4">
        <f>SUM(C44:M44)</f>
        <v>100.77299999999998</v>
      </c>
      <c r="O44" s="16">
        <v>8</v>
      </c>
      <c r="P44" s="4">
        <v>1.1023099136577681</v>
      </c>
      <c r="Q44" s="4">
        <v>0.18506286167527228</v>
      </c>
      <c r="R44" s="4">
        <v>1.3376364176822795E-3</v>
      </c>
      <c r="S44" s="4">
        <v>0</v>
      </c>
      <c r="T44" s="4">
        <v>6.3052931056561132E-3</v>
      </c>
      <c r="U44" s="4">
        <v>0.19850688301040004</v>
      </c>
      <c r="V44" s="4">
        <v>0</v>
      </c>
      <c r="W44" s="4">
        <v>2.8300170835309769E-2</v>
      </c>
      <c r="X44" s="4">
        <v>0</v>
      </c>
      <c r="Y44" s="4">
        <v>0</v>
      </c>
      <c r="Z44" s="4">
        <v>0</v>
      </c>
      <c r="AA44" s="4">
        <f>SUM(P44:Z44)</f>
        <v>1.5218227587020885</v>
      </c>
      <c r="AB44" s="4">
        <f>O44/AA44</f>
        <v>5.2568539629561926</v>
      </c>
      <c r="AC44" s="4">
        <f>P44*$AB44*AC$1</f>
        <v>2.8973411190088685</v>
      </c>
      <c r="AD44" s="4">
        <f>Q44*$AB44*AD$1</f>
        <v>1.9456968755873376</v>
      </c>
      <c r="AE44" s="4">
        <f>R44*$AB44*AE$1</f>
        <v>1.4063518606575232E-2</v>
      </c>
      <c r="AF44" s="4">
        <f>S44*$AB44*AF$1</f>
        <v>0</v>
      </c>
      <c r="AG44" s="4">
        <f>T44*$AB44*AG$1</f>
        <v>3.3146005050068698E-2</v>
      </c>
      <c r="AH44" s="4">
        <f>U44*$AB44*AH$1</f>
        <v>0.69568112975153507</v>
      </c>
      <c r="AI44" s="4">
        <f>V44*$AB44*AI$1</f>
        <v>0</v>
      </c>
      <c r="AJ44" s="4">
        <f>W44*$AB44*AJ$1</f>
        <v>0.14876986520793542</v>
      </c>
      <c r="AK44" s="4">
        <f>X44*$AB44*AK$1</f>
        <v>0</v>
      </c>
      <c r="AL44" s="4">
        <f>Y44*$AB44*AL$1</f>
        <v>0</v>
      </c>
      <c r="AM44" s="4">
        <f>Z44*$AB44*AM$1</f>
        <v>0</v>
      </c>
      <c r="AN44" s="4">
        <f>AC44</f>
        <v>2.8973411190088685</v>
      </c>
      <c r="AO44" s="4">
        <f>IF(3-AN44&gt;AH44,AH44,3-AN44)</f>
        <v>0.10265888099113152</v>
      </c>
      <c r="AP44" s="4">
        <f>SUM(AN44:AO44)</f>
        <v>3</v>
      </c>
      <c r="AQ44" s="4">
        <f>AH44-AO44</f>
        <v>0.59302224876040355</v>
      </c>
      <c r="AR44" s="4">
        <f>AD44</f>
        <v>1.9456968755873376</v>
      </c>
      <c r="AS44" s="4">
        <f>AJ44</f>
        <v>0.14876986520793542</v>
      </c>
      <c r="AT44" s="4">
        <f>AE44</f>
        <v>1.4063518606575232E-2</v>
      </c>
      <c r="AU44" s="4">
        <f>AI44</f>
        <v>0</v>
      </c>
      <c r="AV44" s="4">
        <f>AG44</f>
        <v>3.3146005050068698E-2</v>
      </c>
      <c r="AW44" s="74">
        <f>AF44</f>
        <v>0</v>
      </c>
      <c r="AX44" s="74">
        <f>AK44</f>
        <v>0</v>
      </c>
      <c r="AY44" s="74">
        <f>AM44</f>
        <v>0</v>
      </c>
      <c r="AZ44" s="74">
        <f>AL44</f>
        <v>0</v>
      </c>
      <c r="BA44" s="4">
        <f>SUM(AQ44:AZ44)</f>
        <v>2.7346985132123205</v>
      </c>
      <c r="BB44" s="4">
        <f>AT44/(AT44+AS44+AR44)*100</f>
        <v>0.66698206221450174</v>
      </c>
      <c r="BC44" s="4">
        <f>AS44/(AS44+AR44+AT44)*100</f>
        <v>7.0556191709640794</v>
      </c>
      <c r="BD44" s="4">
        <f>AR44/(AR44+AS44+AT44)*100</f>
        <v>92.277398766821435</v>
      </c>
    </row>
    <row r="45" spans="1:56">
      <c r="A45" s="16">
        <v>27</v>
      </c>
      <c r="B45" s="16" t="s">
        <v>647</v>
      </c>
      <c r="C45" s="16">
        <v>63.59</v>
      </c>
      <c r="D45" s="16">
        <v>9.93</v>
      </c>
      <c r="E45" s="16">
        <v>6.5500000000000003E-2</v>
      </c>
      <c r="F45" s="16">
        <v>0</v>
      </c>
      <c r="G45" s="16">
        <v>0</v>
      </c>
      <c r="H45" s="16">
        <v>23.08</v>
      </c>
      <c r="I45" s="16">
        <v>0</v>
      </c>
      <c r="J45" s="16">
        <v>3.25</v>
      </c>
      <c r="K45" s="16">
        <v>0</v>
      </c>
      <c r="L45" s="16">
        <v>0</v>
      </c>
      <c r="M45" s="16">
        <v>0</v>
      </c>
      <c r="N45" s="4">
        <f>SUM(C45:M45)</f>
        <v>99.915500000000009</v>
      </c>
      <c r="O45" s="16">
        <v>8</v>
      </c>
      <c r="P45" s="4">
        <v>1.0259936681718016</v>
      </c>
      <c r="Q45" s="4">
        <v>0.16021571198216683</v>
      </c>
      <c r="R45" s="4">
        <v>1.390717227907767E-3</v>
      </c>
      <c r="S45" s="4">
        <v>0</v>
      </c>
      <c r="T45" s="4">
        <v>0</v>
      </c>
      <c r="U45" s="4">
        <v>0.22636061560672099</v>
      </c>
      <c r="V45" s="4">
        <v>0</v>
      </c>
      <c r="W45" s="4">
        <v>0.17386683405436057</v>
      </c>
      <c r="X45" s="4">
        <v>0</v>
      </c>
      <c r="Y45" s="4">
        <v>0</v>
      </c>
      <c r="Z45" s="4">
        <v>0</v>
      </c>
      <c r="AA45" s="4">
        <f>SUM(P45:Z45)</f>
        <v>1.5878275470429577</v>
      </c>
      <c r="AB45" s="4">
        <f>O45/AA45</f>
        <v>5.0383305258172131</v>
      </c>
      <c r="AC45" s="4">
        <f>P45*$AB45*AC$1</f>
        <v>2.584647608822582</v>
      </c>
      <c r="AD45" s="4">
        <f>Q45*$AB45*AD$1</f>
        <v>1.6144394247905796</v>
      </c>
      <c r="AE45" s="4">
        <f>R45*$AB45*AE$1</f>
        <v>1.4013786124295192E-2</v>
      </c>
      <c r="AF45" s="4">
        <f>S45*$AB45*AF$1</f>
        <v>0</v>
      </c>
      <c r="AG45" s="4">
        <f>T45*$AB45*AG$1</f>
        <v>0</v>
      </c>
      <c r="AH45" s="4">
        <f>U45*$AB45*AH$1</f>
        <v>0.76031973296941235</v>
      </c>
      <c r="AI45" s="4">
        <f>V45*$AB45*AI$1</f>
        <v>0</v>
      </c>
      <c r="AJ45" s="4">
        <f>W45*$AB45*AJ$1</f>
        <v>0.87599857744328058</v>
      </c>
      <c r="AK45" s="4">
        <f>X45*$AB45*AK$1</f>
        <v>0</v>
      </c>
      <c r="AL45" s="4">
        <f>Y45*$AB45*AL$1</f>
        <v>0</v>
      </c>
      <c r="AM45" s="4">
        <f>Z45*$AB45*AM$1</f>
        <v>0</v>
      </c>
      <c r="AN45" s="4">
        <f>AC45</f>
        <v>2.584647608822582</v>
      </c>
      <c r="AO45" s="4">
        <f>IF(3-AN45&gt;AH45,AH45,3-AN45)</f>
        <v>0.41535239117741796</v>
      </c>
      <c r="AP45" s="4">
        <f>SUM(AN45:AO45)</f>
        <v>3</v>
      </c>
      <c r="AQ45" s="4">
        <f>AH45-AO45</f>
        <v>0.3449673417919944</v>
      </c>
      <c r="AR45" s="4">
        <f>AD45</f>
        <v>1.6144394247905796</v>
      </c>
      <c r="AS45" s="4">
        <f>AJ45</f>
        <v>0.87599857744328058</v>
      </c>
      <c r="AT45" s="4">
        <f>AE45</f>
        <v>1.4013786124295192E-2</v>
      </c>
      <c r="AU45" s="4">
        <f>AI45</f>
        <v>0</v>
      </c>
      <c r="AV45" s="4">
        <f>AG45</f>
        <v>0</v>
      </c>
      <c r="AW45" s="74">
        <f>AF45</f>
        <v>0</v>
      </c>
      <c r="AX45" s="74">
        <f>AK45</f>
        <v>0</v>
      </c>
      <c r="AY45" s="74">
        <f>AM45</f>
        <v>0</v>
      </c>
      <c r="AZ45" s="74">
        <f>AL45</f>
        <v>0</v>
      </c>
      <c r="BA45" s="4">
        <f>SUM(AQ45:AZ45)</f>
        <v>2.8494191301501499</v>
      </c>
      <c r="BB45" s="4">
        <f>AT45/(AT45+AS45+AR45)*100</f>
        <v>0.55955503673249862</v>
      </c>
      <c r="BC45" s="4">
        <f>AS45/(AS45+AR45+AT45)*100</f>
        <v>34.977657845733944</v>
      </c>
      <c r="BD45" s="4">
        <f>AR45/(AR45+AS45+AT45)*100</f>
        <v>64.462787117533537</v>
      </c>
    </row>
    <row r="46" spans="1:56">
      <c r="A46" s="16">
        <v>29</v>
      </c>
      <c r="B46" s="16" t="s">
        <v>646</v>
      </c>
      <c r="C46" s="16">
        <v>66.790000000000006</v>
      </c>
      <c r="D46" s="16">
        <v>11.38</v>
      </c>
      <c r="E46" s="16">
        <v>4.9700000000000001E-2</v>
      </c>
      <c r="F46" s="16">
        <v>0</v>
      </c>
      <c r="G46" s="16">
        <v>0</v>
      </c>
      <c r="H46" s="16">
        <v>20.93</v>
      </c>
      <c r="I46" s="16">
        <v>0</v>
      </c>
      <c r="J46" s="16">
        <v>0.9758</v>
      </c>
      <c r="K46" s="16">
        <v>0</v>
      </c>
      <c r="L46" s="16">
        <v>0</v>
      </c>
      <c r="M46" s="16">
        <v>0</v>
      </c>
      <c r="N46" s="4">
        <f>SUM(C46:M46)</f>
        <v>100.1255</v>
      </c>
      <c r="O46" s="16">
        <v>8</v>
      </c>
      <c r="P46" s="4">
        <v>1.0776241090925402</v>
      </c>
      <c r="Q46" s="4">
        <v>0.1836107555243765</v>
      </c>
      <c r="R46" s="4">
        <v>1.0552465072826871E-3</v>
      </c>
      <c r="S46" s="4">
        <v>0</v>
      </c>
      <c r="T46" s="4">
        <v>0</v>
      </c>
      <c r="U46" s="4">
        <v>0.20527416311302732</v>
      </c>
      <c r="V46" s="4">
        <v>0</v>
      </c>
      <c r="W46" s="4">
        <v>5.2202848206229252E-2</v>
      </c>
      <c r="X46" s="4">
        <v>0</v>
      </c>
      <c r="Y46" s="4">
        <v>0</v>
      </c>
      <c r="Z46" s="4">
        <v>0</v>
      </c>
      <c r="AA46" s="4">
        <f>SUM(P46:Z46)</f>
        <v>1.5197671224434559</v>
      </c>
      <c r="AB46" s="4">
        <f>O46/AA46</f>
        <v>5.2639643810281509</v>
      </c>
      <c r="AC46" s="4">
        <f>P46*$AB46*AC$1</f>
        <v>2.8362874632001631</v>
      </c>
      <c r="AD46" s="4">
        <f>Q46*$AB46*AD$1</f>
        <v>1.9330409541079714</v>
      </c>
      <c r="AE46" s="4">
        <f>R46*$AB46*AE$1</f>
        <v>1.1109560055080856E-2</v>
      </c>
      <c r="AF46" s="4">
        <f>S46*$AB46*AF$1</f>
        <v>0</v>
      </c>
      <c r="AG46" s="4">
        <f>T46*$AB46*AG$1</f>
        <v>0</v>
      </c>
      <c r="AH46" s="4">
        <f>U46*$AB46*AH$1</f>
        <v>0.72037058864822567</v>
      </c>
      <c r="AI46" s="4">
        <f>V46*$AB46*AI$1</f>
        <v>0</v>
      </c>
      <c r="AJ46" s="4">
        <f>W46*$AB46*AJ$1</f>
        <v>0.27479393354581011</v>
      </c>
      <c r="AK46" s="4">
        <f>X46*$AB46*AK$1</f>
        <v>0</v>
      </c>
      <c r="AL46" s="4">
        <f>Y46*$AB46*AL$1</f>
        <v>0</v>
      </c>
      <c r="AM46" s="4">
        <f>Z46*$AB46*AM$1</f>
        <v>0</v>
      </c>
      <c r="AN46" s="4">
        <f>AC46</f>
        <v>2.8362874632001631</v>
      </c>
      <c r="AO46" s="4">
        <f>IF(3-AN46&gt;AH46,AH46,3-AN46)</f>
        <v>0.16371253679983688</v>
      </c>
      <c r="AP46" s="4">
        <f>SUM(AN46:AO46)</f>
        <v>3</v>
      </c>
      <c r="AQ46" s="4">
        <f>AH46-AO46</f>
        <v>0.55665805184838879</v>
      </c>
      <c r="AR46" s="4">
        <f>AD46</f>
        <v>1.9330409541079714</v>
      </c>
      <c r="AS46" s="4">
        <f>AJ46</f>
        <v>0.27479393354581011</v>
      </c>
      <c r="AT46" s="4">
        <f>AE46</f>
        <v>1.1109560055080856E-2</v>
      </c>
      <c r="AU46" s="4">
        <f>AI46</f>
        <v>0</v>
      </c>
      <c r="AV46" s="4">
        <f>AG46</f>
        <v>0</v>
      </c>
      <c r="AW46" s="74">
        <f>AF46</f>
        <v>0</v>
      </c>
      <c r="AX46" s="74">
        <f>AK46</f>
        <v>0</v>
      </c>
      <c r="AY46" s="74">
        <f>AM46</f>
        <v>0</v>
      </c>
      <c r="AZ46" s="74">
        <f>AL46</f>
        <v>0</v>
      </c>
      <c r="BA46" s="4">
        <f>SUM(AQ46:AZ46)</f>
        <v>2.7756024995572512</v>
      </c>
      <c r="BB46" s="4">
        <f>AT46/(AT46+AS46+AR46)*100</f>
        <v>0.50066868805804776</v>
      </c>
      <c r="BC46" s="4">
        <f>AS46/(AS46+AR46+AT46)*100</f>
        <v>12.383993381607388</v>
      </c>
      <c r="BD46" s="4">
        <f>AR46/(AR46+AS46+AT46)*100</f>
        <v>87.115337930334562</v>
      </c>
    </row>
    <row r="47" spans="1:56">
      <c r="A47" s="16">
        <v>39</v>
      </c>
      <c r="B47" s="16" t="s">
        <v>645</v>
      </c>
      <c r="C47" s="16">
        <v>66.150000000000006</v>
      </c>
      <c r="D47" s="16">
        <v>11.18</v>
      </c>
      <c r="E47" s="16">
        <v>5.7099999999999998E-2</v>
      </c>
      <c r="F47" s="16">
        <v>0</v>
      </c>
      <c r="G47" s="16">
        <v>6.1199999999999997E-2</v>
      </c>
      <c r="H47" s="16">
        <v>20.96</v>
      </c>
      <c r="I47" s="16">
        <v>0</v>
      </c>
      <c r="J47" s="16">
        <v>1.2432000000000001</v>
      </c>
      <c r="K47" s="16">
        <v>0</v>
      </c>
      <c r="L47" s="16">
        <v>0</v>
      </c>
      <c r="M47" s="16">
        <v>0</v>
      </c>
      <c r="N47" s="4">
        <f>SUM(C47:M47)</f>
        <v>99.651500000000027</v>
      </c>
      <c r="O47" s="16">
        <v>8</v>
      </c>
      <c r="P47" s="4">
        <v>1.0672980209083924</v>
      </c>
      <c r="Q47" s="4">
        <v>0.18038385296683035</v>
      </c>
      <c r="R47" s="4">
        <v>1.2123657055501296E-3</v>
      </c>
      <c r="S47" s="4">
        <v>0</v>
      </c>
      <c r="T47" s="4">
        <v>2.5555227686500275E-3</v>
      </c>
      <c r="U47" s="4">
        <v>0.20556839268270677</v>
      </c>
      <c r="V47" s="4">
        <v>0</v>
      </c>
      <c r="W47" s="4">
        <v>6.6508076337348024E-2</v>
      </c>
      <c r="X47" s="4">
        <v>0</v>
      </c>
      <c r="Y47" s="4">
        <v>0</v>
      </c>
      <c r="Z47" s="4">
        <v>0</v>
      </c>
      <c r="AA47" s="4">
        <f>SUM(P47:Z47)</f>
        <v>1.5235262313694777</v>
      </c>
      <c r="AB47" s="4">
        <f>O47/AA47</f>
        <v>5.2509762124731552</v>
      </c>
      <c r="AC47" s="4">
        <f>P47*$AB47*AC$1</f>
        <v>2.8021782597048226</v>
      </c>
      <c r="AD47" s="4">
        <f>Q47*$AB47*AD$1</f>
        <v>1.8943826420861627</v>
      </c>
      <c r="AE47" s="4">
        <f>R47*$AB47*AE$1</f>
        <v>1.2732206961323928E-2</v>
      </c>
      <c r="AF47" s="4">
        <f>S47*$AB47*AF$1</f>
        <v>0</v>
      </c>
      <c r="AG47" s="4">
        <f>T47*$AB47*AG$1</f>
        <v>1.3418989268614833E-2</v>
      </c>
      <c r="AH47" s="4">
        <f>U47*$AB47*AH$1</f>
        <v>0.71962316000882254</v>
      </c>
      <c r="AI47" s="4">
        <f>V47*$AB47*AI$1</f>
        <v>0</v>
      </c>
      <c r="AJ47" s="4">
        <f>W47*$AB47*AJ$1</f>
        <v>0.34923232678476318</v>
      </c>
      <c r="AK47" s="4">
        <f>X47*$AB47*AK$1</f>
        <v>0</v>
      </c>
      <c r="AL47" s="4">
        <f>Y47*$AB47*AL$1</f>
        <v>0</v>
      </c>
      <c r="AM47" s="4">
        <f>Z47*$AB47*AM$1</f>
        <v>0</v>
      </c>
      <c r="AN47" s="4">
        <f>AC47</f>
        <v>2.8021782597048226</v>
      </c>
      <c r="AO47" s="4">
        <f>IF(3-AN47&gt;AH47,AH47,3-AN47)</f>
        <v>0.19782174029517741</v>
      </c>
      <c r="AP47" s="4">
        <f>SUM(AN47:AO47)</f>
        <v>3</v>
      </c>
      <c r="AQ47" s="4">
        <f>AH47-AO47</f>
        <v>0.52180141971364513</v>
      </c>
      <c r="AR47" s="4">
        <f>AD47</f>
        <v>1.8943826420861627</v>
      </c>
      <c r="AS47" s="4">
        <f>AJ47</f>
        <v>0.34923232678476318</v>
      </c>
      <c r="AT47" s="4">
        <f>AE47</f>
        <v>1.2732206961323928E-2</v>
      </c>
      <c r="AU47" s="4">
        <f>AI47</f>
        <v>0</v>
      </c>
      <c r="AV47" s="4">
        <f>AG47</f>
        <v>1.3418989268614833E-2</v>
      </c>
      <c r="AW47" s="74">
        <f>AF47</f>
        <v>0</v>
      </c>
      <c r="AX47" s="74">
        <f>AK47</f>
        <v>0</v>
      </c>
      <c r="AY47" s="74">
        <f>AM47</f>
        <v>0</v>
      </c>
      <c r="AZ47" s="74">
        <f>AL47</f>
        <v>0</v>
      </c>
      <c r="BA47" s="4">
        <f>SUM(AQ47:AZ47)</f>
        <v>2.7915675848145094</v>
      </c>
      <c r="BB47" s="4">
        <f>AT47/(AT47+AS47+AR47)*100</f>
        <v>0.56428403827649765</v>
      </c>
      <c r="BC47" s="4">
        <f>AS47/(AS47+AR47+AT47)*100</f>
        <v>15.477774454454222</v>
      </c>
      <c r="BD47" s="4">
        <f>AR47/(AR47+AS47+AT47)*100</f>
        <v>83.957941507269297</v>
      </c>
    </row>
    <row r="48" spans="1:56">
      <c r="A48" s="16">
        <v>42</v>
      </c>
      <c r="B48" s="16" t="s">
        <v>644</v>
      </c>
      <c r="C48" s="16">
        <v>67.22</v>
      </c>
      <c r="D48" s="16">
        <v>11.78</v>
      </c>
      <c r="E48" s="16">
        <v>3.9199999999999999E-2</v>
      </c>
      <c r="F48" s="16">
        <v>0</v>
      </c>
      <c r="G48" s="16">
        <v>6.6500000000000004E-2</v>
      </c>
      <c r="H48" s="16">
        <v>20.190000000000001</v>
      </c>
      <c r="I48" s="16">
        <v>0</v>
      </c>
      <c r="J48" s="16">
        <v>0.51090000000000002</v>
      </c>
      <c r="K48" s="16">
        <v>0</v>
      </c>
      <c r="L48" s="16">
        <v>0</v>
      </c>
      <c r="M48" s="16">
        <v>0</v>
      </c>
      <c r="N48" s="4">
        <f>SUM(C48:M48)</f>
        <v>99.806600000000003</v>
      </c>
      <c r="O48" s="16">
        <v>8</v>
      </c>
      <c r="P48" s="4">
        <v>1.0845619495912644</v>
      </c>
      <c r="Q48" s="4">
        <v>0.1900645606394688</v>
      </c>
      <c r="R48" s="4">
        <v>8.3230710433564062E-4</v>
      </c>
      <c r="S48" s="4">
        <v>0</v>
      </c>
      <c r="T48" s="4">
        <v>2.7768343809677584E-3</v>
      </c>
      <c r="U48" s="4">
        <v>0.19801650039426766</v>
      </c>
      <c r="V48" s="4">
        <v>0</v>
      </c>
      <c r="W48" s="4">
        <v>2.7331866313345481E-2</v>
      </c>
      <c r="X48" s="4">
        <v>0</v>
      </c>
      <c r="Y48" s="4">
        <v>0</v>
      </c>
      <c r="Z48" s="4">
        <v>0</v>
      </c>
      <c r="AA48" s="4">
        <f>SUM(P48:Z48)</f>
        <v>1.50358401842365</v>
      </c>
      <c r="AB48" s="4">
        <f>O48/AA48</f>
        <v>5.3206205319920601</v>
      </c>
      <c r="AC48" s="4">
        <f>P48*$AB48*AC$1</f>
        <v>2.8852712886063094</v>
      </c>
      <c r="AD48" s="4">
        <f>Q48*$AB48*AD$1</f>
        <v>2.0225228074848154</v>
      </c>
      <c r="AE48" s="4">
        <f>R48*$AB48*AE$1</f>
        <v>8.8567805365021342E-3</v>
      </c>
      <c r="AF48" s="4">
        <f>S48*$AB48*AF$1</f>
        <v>0</v>
      </c>
      <c r="AG48" s="4">
        <f>T48*$AB48*AG$1</f>
        <v>1.4774482021318517E-2</v>
      </c>
      <c r="AH48" s="4">
        <f>U48*$AB48*AH$1</f>
        <v>0.7023804384473028</v>
      </c>
      <c r="AI48" s="4">
        <f>V48*$AB48*AI$1</f>
        <v>0</v>
      </c>
      <c r="AJ48" s="4">
        <f>W48*$AB48*AJ$1</f>
        <v>0.1454224890844481</v>
      </c>
      <c r="AK48" s="4">
        <f>X48*$AB48*AK$1</f>
        <v>0</v>
      </c>
      <c r="AL48" s="4">
        <f>Y48*$AB48*AL$1</f>
        <v>0</v>
      </c>
      <c r="AM48" s="4">
        <f>Z48*$AB48*AM$1</f>
        <v>0</v>
      </c>
      <c r="AN48" s="4">
        <f>AC48</f>
        <v>2.8852712886063094</v>
      </c>
      <c r="AO48" s="4">
        <f>IF(3-AN48&gt;AH48,AH48,3-AN48)</f>
        <v>0.11472871139369056</v>
      </c>
      <c r="AP48" s="4">
        <f>SUM(AN48:AO48)</f>
        <v>3</v>
      </c>
      <c r="AQ48" s="4">
        <f>AH48-AO48</f>
        <v>0.58765172705361224</v>
      </c>
      <c r="AR48" s="4">
        <f>AD48</f>
        <v>2.0225228074848154</v>
      </c>
      <c r="AS48" s="4">
        <f>AJ48</f>
        <v>0.1454224890844481</v>
      </c>
      <c r="AT48" s="4">
        <f>AE48</f>
        <v>8.8567805365021342E-3</v>
      </c>
      <c r="AU48" s="4">
        <f>AI48</f>
        <v>0</v>
      </c>
      <c r="AV48" s="4">
        <f>AG48</f>
        <v>1.4774482021318517E-2</v>
      </c>
      <c r="AW48" s="74">
        <f>AF48</f>
        <v>0</v>
      </c>
      <c r="AX48" s="74">
        <f>AK48</f>
        <v>0</v>
      </c>
      <c r="AY48" s="74">
        <f>AM48</f>
        <v>0</v>
      </c>
      <c r="AZ48" s="74">
        <f>AL48</f>
        <v>0</v>
      </c>
      <c r="BA48" s="4">
        <f>SUM(AQ48:AZ48)</f>
        <v>2.7792282861806963</v>
      </c>
      <c r="BB48" s="4">
        <f>AT48/(AT48+AS48+AR48)*100</f>
        <v>0.4068711909848019</v>
      </c>
      <c r="BC48" s="4">
        <f>AS48/(AS48+AR48+AT48)*100</f>
        <v>6.6805563360082347</v>
      </c>
      <c r="BD48" s="4">
        <f>AR48/(AR48+AS48+AT48)*100</f>
        <v>92.912572473006961</v>
      </c>
    </row>
    <row r="49" spans="1:56">
      <c r="A49" s="16">
        <v>101</v>
      </c>
      <c r="B49" s="16" t="s">
        <v>643</v>
      </c>
      <c r="C49" s="16">
        <v>64.239999999999995</v>
      </c>
      <c r="D49" s="16">
        <v>10.33</v>
      </c>
      <c r="E49" s="16">
        <v>4.8000000000000001E-2</v>
      </c>
      <c r="F49" s="16">
        <v>0</v>
      </c>
      <c r="G49" s="16">
        <v>0.15190000000000001</v>
      </c>
      <c r="H49" s="16">
        <v>22.42</v>
      </c>
      <c r="I49" s="16">
        <v>0</v>
      </c>
      <c r="J49" s="16">
        <v>2.99</v>
      </c>
      <c r="K49" s="16">
        <v>0</v>
      </c>
      <c r="L49" s="16">
        <v>0</v>
      </c>
      <c r="M49" s="16">
        <v>0</v>
      </c>
      <c r="N49" s="4">
        <f>SUM(C49:M49)</f>
        <v>100.17989999999999</v>
      </c>
      <c r="O49" s="16">
        <v>8</v>
      </c>
      <c r="P49" s="4">
        <v>1.0364811014838264</v>
      </c>
      <c r="Q49" s="4">
        <v>0.16666951709725916</v>
      </c>
      <c r="R49" s="4">
        <v>1.0191515563293559E-3</v>
      </c>
      <c r="S49" s="4">
        <v>0</v>
      </c>
      <c r="T49" s="4">
        <v>6.3428743228421429E-3</v>
      </c>
      <c r="U49" s="4">
        <v>0.21988756507377319</v>
      </c>
      <c r="V49" s="4">
        <v>0</v>
      </c>
      <c r="W49" s="4">
        <v>0.15995748733001175</v>
      </c>
      <c r="X49" s="4">
        <v>0</v>
      </c>
      <c r="Y49" s="4">
        <v>0</v>
      </c>
      <c r="Z49" s="4">
        <v>0</v>
      </c>
      <c r="AA49" s="4">
        <f>SUM(P49:Z49)</f>
        <v>1.5903576968640423</v>
      </c>
      <c r="AB49" s="4">
        <f>O49/AA49</f>
        <v>5.0303148881379673</v>
      </c>
      <c r="AC49" s="4">
        <f>P49*$AB49*AC$1</f>
        <v>2.6069131580338656</v>
      </c>
      <c r="AD49" s="4">
        <f>Q49*$AB49*AD$1</f>
        <v>1.6768003065062165</v>
      </c>
      <c r="AE49" s="4">
        <f>R49*$AB49*AE$1</f>
        <v>1.0253306494145078E-2</v>
      </c>
      <c r="AF49" s="4">
        <f>S49*$AB49*AF$1</f>
        <v>0</v>
      </c>
      <c r="AG49" s="4">
        <f>T49*$AB49*AG$1</f>
        <v>3.190665513978086E-2</v>
      </c>
      <c r="AH49" s="4">
        <f>U49*$AB49*AH$1</f>
        <v>0.73740246153800482</v>
      </c>
      <c r="AI49" s="4">
        <f>V49*$AB49*AI$1</f>
        <v>0</v>
      </c>
      <c r="AJ49" s="4">
        <f>W49*$AB49*AJ$1</f>
        <v>0.80463652998529833</v>
      </c>
      <c r="AK49" s="4">
        <f>X49*$AB49*AK$1</f>
        <v>0</v>
      </c>
      <c r="AL49" s="4">
        <f>Y49*$AB49*AL$1</f>
        <v>0</v>
      </c>
      <c r="AM49" s="4">
        <f>Z49*$AB49*AM$1</f>
        <v>0</v>
      </c>
      <c r="AN49" s="4">
        <f>AC49</f>
        <v>2.6069131580338656</v>
      </c>
      <c r="AO49" s="4">
        <f>IF(3-AN49&gt;AH49,AH49,3-AN49)</f>
        <v>0.39308684196613441</v>
      </c>
      <c r="AP49" s="4">
        <f>SUM(AN49:AO49)</f>
        <v>3</v>
      </c>
      <c r="AQ49" s="4">
        <f>AH49-AO49</f>
        <v>0.3443156195718704</v>
      </c>
      <c r="AR49" s="4">
        <f>AD49</f>
        <v>1.6768003065062165</v>
      </c>
      <c r="AS49" s="4">
        <f>AJ49</f>
        <v>0.80463652998529833</v>
      </c>
      <c r="AT49" s="4">
        <f>AE49</f>
        <v>1.0253306494145078E-2</v>
      </c>
      <c r="AU49" s="4">
        <f>AI49</f>
        <v>0</v>
      </c>
      <c r="AV49" s="4">
        <f>AG49</f>
        <v>3.190665513978086E-2</v>
      </c>
      <c r="AW49" s="74">
        <f>AF49</f>
        <v>0</v>
      </c>
      <c r="AX49" s="74">
        <f>AK49</f>
        <v>0</v>
      </c>
      <c r="AY49" s="74">
        <f>AM49</f>
        <v>0</v>
      </c>
      <c r="AZ49" s="74">
        <f>AL49</f>
        <v>0</v>
      </c>
      <c r="BA49" s="4">
        <f>SUM(AQ49:AZ49)</f>
        <v>2.8679124176973114</v>
      </c>
      <c r="BB49" s="4">
        <f>AT49/(AT49+AS49+AR49)*100</f>
        <v>0.41150006243790349</v>
      </c>
      <c r="BC49" s="4">
        <f>AS49/(AS49+AR49+AT49)*100</f>
        <v>32.29280062171555</v>
      </c>
      <c r="BD49" s="4">
        <f>AR49/(AR49+AS49+AT49)*100</f>
        <v>67.295699315846548</v>
      </c>
    </row>
    <row r="50" spans="1:56">
      <c r="AT50" s="4"/>
      <c r="AU50" s="4"/>
      <c r="AV50" s="4"/>
      <c r="AW50" s="4"/>
      <c r="AX50" s="4"/>
      <c r="AY50" s="4"/>
      <c r="AZ50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garnet</vt:lpstr>
      <vt:lpstr>omphacite</vt:lpstr>
      <vt:lpstr>epidote_zoisite</vt:lpstr>
      <vt:lpstr>phengite_paragonite_chlorite</vt:lpstr>
      <vt:lpstr>amphibole</vt:lpstr>
      <vt:lpstr>feldspar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 Albrecht</cp:lastModifiedBy>
  <dcterms:created xsi:type="dcterms:W3CDTF">2011-06-15T13:35:25Z</dcterms:created>
  <dcterms:modified xsi:type="dcterms:W3CDTF">2017-01-12T16:08:34Z</dcterms:modified>
</cp:coreProperties>
</file>