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Churikova\Prepared papers\2017 Gordeychik\2018-07-13\"/>
    </mc:Choice>
  </mc:AlternateContent>
  <bookViews>
    <workbookView xWindow="0" yWindow="0" windowWidth="28800" windowHeight="13783" activeTab="1"/>
  </bookViews>
  <sheets>
    <sheet name="Table SM.1.1-A" sheetId="3" r:id="rId1"/>
    <sheet name="Table SM.1.1-B" sheetId="1" r:id="rId2"/>
    <sheet name="Table SM1.1-C" sheetId="2" r:id="rId3"/>
    <sheet name="Table 1.1-D" sheetId="4" r:id="rId4"/>
  </sheets>
  <definedNames>
    <definedName name="_xlnm.Print_Area" localSheetId="1">'Table SM.1.1-B'!$A$1:$N$163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6" i="1" l="1"/>
  <c r="E68" i="1"/>
  <c r="L68" i="1"/>
  <c r="L84" i="1"/>
  <c r="K68" i="1"/>
  <c r="M84" i="1"/>
  <c r="J68" i="1"/>
  <c r="K84" i="1"/>
  <c r="I68" i="1"/>
  <c r="N84" i="1"/>
  <c r="H68" i="1"/>
  <c r="J84" i="1"/>
  <c r="G68" i="1"/>
  <c r="I84" i="1"/>
  <c r="F68" i="1"/>
  <c r="H84" i="1"/>
  <c r="G84" i="1"/>
  <c r="E80" i="1"/>
  <c r="E72" i="1"/>
  <c r="N75" i="1"/>
  <c r="N67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D68" i="1"/>
  <c r="J77" i="1"/>
  <c r="J76" i="1"/>
  <c r="J78" i="1"/>
  <c r="J69" i="1"/>
  <c r="J70" i="1"/>
  <c r="J80" i="1"/>
  <c r="C68" i="1"/>
  <c r="N68" i="1"/>
  <c r="C84" i="1"/>
  <c r="J8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9" i="1"/>
  <c r="N70" i="1"/>
  <c r="C87" i="1"/>
  <c r="M68" i="1"/>
  <c r="M67" i="1"/>
  <c r="B84" i="1"/>
  <c r="M69" i="1"/>
  <c r="M70" i="1"/>
  <c r="B87" i="1"/>
  <c r="L69" i="1"/>
  <c r="L70" i="1"/>
  <c r="L87" i="1"/>
  <c r="K69" i="1"/>
  <c r="K70" i="1"/>
  <c r="M87" i="1"/>
  <c r="K87" i="1"/>
  <c r="G69" i="1"/>
  <c r="G70" i="1"/>
  <c r="I87" i="1"/>
  <c r="I69" i="1"/>
  <c r="I70" i="1"/>
  <c r="N87" i="1"/>
  <c r="E69" i="1"/>
  <c r="E70" i="1"/>
  <c r="G87" i="1"/>
  <c r="H69" i="1"/>
  <c r="H70" i="1"/>
  <c r="F69" i="1"/>
  <c r="F70" i="1"/>
  <c r="H87" i="1"/>
  <c r="F84" i="1"/>
  <c r="D69" i="1"/>
  <c r="D70" i="1"/>
  <c r="F87" i="1"/>
  <c r="E84" i="1"/>
  <c r="C69" i="1"/>
  <c r="C70" i="1"/>
  <c r="E87" i="1"/>
  <c r="C86" i="1"/>
  <c r="B86" i="1"/>
  <c r="L86" i="1"/>
  <c r="M86" i="1"/>
  <c r="K86" i="1"/>
  <c r="I86" i="1"/>
  <c r="N86" i="1"/>
  <c r="G86" i="1"/>
  <c r="H86" i="1"/>
  <c r="F86" i="1"/>
  <c r="E86" i="1"/>
  <c r="B68" i="1"/>
  <c r="D84" i="1"/>
  <c r="B69" i="1"/>
  <c r="B70" i="1"/>
  <c r="D87" i="1"/>
  <c r="D86" i="1"/>
  <c r="L85" i="1"/>
  <c r="M85" i="1"/>
  <c r="K85" i="1"/>
  <c r="I85" i="1"/>
  <c r="N85" i="1"/>
  <c r="G85" i="1"/>
  <c r="H85" i="1"/>
  <c r="F85" i="1"/>
  <c r="E85" i="1"/>
  <c r="D85" i="1"/>
  <c r="B77" i="1"/>
  <c r="B76" i="1"/>
  <c r="B78" i="1"/>
  <c r="B80" i="1"/>
  <c r="N77" i="1"/>
  <c r="M77" i="1"/>
  <c r="L77" i="1"/>
  <c r="G77" i="1"/>
  <c r="I77" i="1"/>
  <c r="E77" i="1"/>
  <c r="H77" i="1"/>
  <c r="H76" i="1"/>
  <c r="H78" i="1"/>
  <c r="F77" i="1"/>
  <c r="D77" i="1"/>
  <c r="C77" i="1"/>
  <c r="C76" i="1"/>
  <c r="D76" i="1"/>
  <c r="N76" i="1"/>
  <c r="B72" i="1"/>
  <c r="M76" i="1"/>
  <c r="G76" i="1"/>
  <c r="G80" i="1"/>
  <c r="I76" i="1"/>
  <c r="I80" i="1"/>
  <c r="L76" i="1"/>
  <c r="L80" i="1"/>
  <c r="C80" i="1"/>
  <c r="H80" i="1"/>
  <c r="D80" i="1"/>
  <c r="F76" i="1"/>
  <c r="F80" i="1"/>
  <c r="M75" i="1"/>
  <c r="M80" i="1"/>
  <c r="J72" i="1"/>
  <c r="I72" i="1"/>
  <c r="C72" i="1"/>
  <c r="K72" i="1"/>
  <c r="G72" i="1"/>
  <c r="L72" i="1"/>
  <c r="D72" i="1"/>
  <c r="F72" i="1"/>
  <c r="M72" i="1"/>
  <c r="C78" i="1"/>
  <c r="N72" i="1"/>
  <c r="F78" i="1"/>
  <c r="L78" i="1"/>
  <c r="G78" i="1"/>
  <c r="D78" i="1"/>
  <c r="E78" i="1"/>
  <c r="M78" i="1"/>
  <c r="N78" i="1"/>
  <c r="I78" i="1"/>
  <c r="N80" i="1"/>
  <c r="H72" i="1"/>
  <c r="J87" i="1"/>
  <c r="J86" i="1"/>
</calcChain>
</file>

<file path=xl/sharedStrings.xml><?xml version="1.0" encoding="utf-8"?>
<sst xmlns="http://schemas.openxmlformats.org/spreadsheetml/2006/main" count="190" uniqueCount="86">
  <si>
    <t>P2O5</t>
  </si>
  <si>
    <t>SiO2</t>
  </si>
  <si>
    <t>MnO</t>
  </si>
  <si>
    <t>FeO</t>
  </si>
  <si>
    <t>CoO</t>
  </si>
  <si>
    <t>MgO</t>
  </si>
  <si>
    <t>Cr2O3</t>
  </si>
  <si>
    <t>NiO</t>
  </si>
  <si>
    <t>ZnO</t>
  </si>
  <si>
    <t>Al2O3</t>
  </si>
  <si>
    <t>CaO</t>
  </si>
  <si>
    <t>wt-total</t>
  </si>
  <si>
    <t>Fo</t>
  </si>
  <si>
    <t>Olivine_SC_Std</t>
  </si>
  <si>
    <t>&lt;0.005</t>
  </si>
  <si>
    <t>&lt;0.011</t>
  </si>
  <si>
    <t>All profiles (n=63)</t>
  </si>
  <si>
    <t>Average</t>
  </si>
  <si>
    <t>Al-program (n=5)</t>
  </si>
  <si>
    <t>Points</t>
  </si>
  <si>
    <t>Al</t>
  </si>
  <si>
    <t>Fe</t>
  </si>
  <si>
    <t>Mg</t>
  </si>
  <si>
    <t>Ni</t>
  </si>
  <si>
    <t>P</t>
  </si>
  <si>
    <t>720*500</t>
  </si>
  <si>
    <t>0.85*0.85</t>
  </si>
  <si>
    <t>500*500</t>
  </si>
  <si>
    <t>1.25*1.25</t>
  </si>
  <si>
    <t>TAP</t>
  </si>
  <si>
    <t>LIFH</t>
  </si>
  <si>
    <t>PETH</t>
  </si>
  <si>
    <t>0.4*0.4</t>
  </si>
  <si>
    <t>0.1*0.1</t>
  </si>
  <si>
    <t>350*500</t>
  </si>
  <si>
    <t>1.6*1.6</t>
  </si>
  <si>
    <t>File number</t>
  </si>
  <si>
    <t>Element</t>
  </si>
  <si>
    <t>Si</t>
  </si>
  <si>
    <t>Mn</t>
  </si>
  <si>
    <t>Co</t>
  </si>
  <si>
    <t>Cr</t>
  </si>
  <si>
    <t>Zn</t>
  </si>
  <si>
    <t>Ca</t>
  </si>
  <si>
    <t>Standard Deviation (2 sigma)</t>
  </si>
  <si>
    <t>RSD (% 2 sigma)</t>
  </si>
  <si>
    <t>Error by counting statistics (2-sigma)</t>
  </si>
  <si>
    <t>Relative deviations (%)</t>
  </si>
  <si>
    <t>EDS</t>
  </si>
  <si>
    <t>WDS</t>
  </si>
  <si>
    <t>Mg, Ka</t>
  </si>
  <si>
    <t>Fe, Ka</t>
  </si>
  <si>
    <t>Ni, Ka</t>
  </si>
  <si>
    <t>Ca, Ka</t>
  </si>
  <si>
    <t>Al, Ka</t>
  </si>
  <si>
    <t>P, Ka</t>
  </si>
  <si>
    <t>Analyzer crystal</t>
  </si>
  <si>
    <t>PET</t>
  </si>
  <si>
    <t>Detection limits  (µg/g) 2-sigma</t>
  </si>
  <si>
    <t>relative Difference Av-recomm: (%)</t>
  </si>
  <si>
    <t>relative error by counting statistics (%)</t>
  </si>
  <si>
    <t>AV + Standard Deviation (2 sigma)</t>
  </si>
  <si>
    <t>AV - Standard Deviation (2 sigma)</t>
  </si>
  <si>
    <t xml:space="preserve">Counting time on peak </t>
  </si>
  <si>
    <t>Comment</t>
  </si>
  <si>
    <r>
      <t>SiO</t>
    </r>
    <r>
      <rPr>
        <vertAlign val="subscript"/>
        <sz val="12"/>
        <color theme="1"/>
        <rFont val="Arial"/>
        <family val="2"/>
        <charset val="204"/>
      </rPr>
      <t>2</t>
    </r>
  </si>
  <si>
    <r>
      <t>Al</t>
    </r>
    <r>
      <rPr>
        <vertAlign val="sub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O</t>
    </r>
    <r>
      <rPr>
        <vertAlign val="subscript"/>
        <sz val="12"/>
        <color theme="1"/>
        <rFont val="Arial"/>
        <family val="2"/>
        <charset val="204"/>
      </rPr>
      <t>3</t>
    </r>
  </si>
  <si>
    <r>
      <t>P</t>
    </r>
    <r>
      <rPr>
        <vertAlign val="sub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O</t>
    </r>
    <r>
      <rPr>
        <vertAlign val="subscript"/>
        <sz val="12"/>
        <color theme="1"/>
        <rFont val="Arial"/>
        <family val="2"/>
        <charset val="204"/>
      </rPr>
      <t>5</t>
    </r>
  </si>
  <si>
    <r>
      <t>Cr</t>
    </r>
    <r>
      <rPr>
        <vertAlign val="sub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O</t>
    </r>
    <r>
      <rPr>
        <vertAlign val="subscript"/>
        <sz val="12"/>
        <color theme="1"/>
        <rFont val="Arial"/>
        <family val="2"/>
        <charset val="204"/>
      </rPr>
      <t>3</t>
    </r>
  </si>
  <si>
    <t>Wt-total</t>
  </si>
  <si>
    <t>Olivine_SC_Std, Al-program</t>
  </si>
  <si>
    <t>Stepwidth, μm</t>
  </si>
  <si>
    <t>SHIV-08-05 3-5 Ol-20</t>
  </si>
  <si>
    <t>Element, line</t>
  </si>
  <si>
    <t>Dwell time  (ms)</t>
  </si>
  <si>
    <t>Sample, thin section, grain</t>
  </si>
  <si>
    <t>SHIV-08-05 17 Ol-7</t>
  </si>
  <si>
    <t>SHIV-08-05 17 Ol-8</t>
  </si>
  <si>
    <t>SHIV-08-05 17 Ol-6</t>
  </si>
  <si>
    <t>Cr, Ka</t>
  </si>
  <si>
    <t>Detection system</t>
  </si>
  <si>
    <t>Reference SC-GOE</t>
  </si>
  <si>
    <t>Table SM1.1-A. EMS measurement conditions</t>
  </si>
  <si>
    <t>Table SM1.1-B. San Carlos standards measured during olivines analysis and analytical statistics</t>
  </si>
  <si>
    <t>Table SM1.1-C. Conditions of measurements for element maps</t>
  </si>
  <si>
    <t>Table SM1.1-D. Element distribution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</si>
</sst>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"/>
    <numFmt numFmtId="168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vertAlign val="sub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right" vertical="top"/>
    </xf>
    <xf numFmtId="2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/>
    <xf numFmtId="0" fontId="3" fillId="0" borderId="0" xfId="0" applyFont="1" applyFill="1"/>
    <xf numFmtId="2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top" wrapText="1"/>
    </xf>
    <xf numFmtId="2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2" fontId="3" fillId="0" borderId="9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2" fontId="3" fillId="0" borderId="8" xfId="0" applyNumberFormat="1" applyFont="1" applyFill="1" applyBorder="1" applyAlignment="1">
      <alignment horizontal="right" vertical="top"/>
    </xf>
    <xf numFmtId="166" fontId="3" fillId="0" borderId="8" xfId="0" applyNumberFormat="1" applyFont="1" applyFill="1" applyBorder="1" applyAlignment="1">
      <alignment horizontal="right" vertical="top"/>
    </xf>
    <xf numFmtId="165" fontId="3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2" fontId="6" fillId="0" borderId="0" xfId="0" applyNumberFormat="1" applyFont="1" applyBorder="1" applyAlignment="1">
      <alignment horizontal="right" vertical="top" wrapText="1"/>
    </xf>
    <xf numFmtId="165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 wrapText="1"/>
    </xf>
    <xf numFmtId="2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 vertical="top"/>
    </xf>
    <xf numFmtId="2" fontId="7" fillId="0" borderId="9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 vertical="top"/>
    </xf>
    <xf numFmtId="2" fontId="7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7" fontId="7" fillId="0" borderId="8" xfId="0" applyNumberFormat="1" applyFont="1" applyBorder="1" applyAlignment="1">
      <alignment horizontal="right" vertical="top"/>
    </xf>
    <xf numFmtId="166" fontId="3" fillId="0" borderId="8" xfId="0" applyNumberFormat="1" applyFont="1" applyBorder="1" applyAlignment="1">
      <alignment horizontal="right" vertical="top"/>
    </xf>
    <xf numFmtId="166" fontId="6" fillId="0" borderId="10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2" fontId="6" fillId="0" borderId="15" xfId="0" applyNumberFormat="1" applyFont="1" applyFill="1" applyBorder="1" applyAlignment="1">
      <alignment vertical="top"/>
    </xf>
    <xf numFmtId="0" fontId="4" fillId="0" borderId="6" xfId="1" applyFont="1" applyFill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0" fontId="6" fillId="0" borderId="15" xfId="0" applyFont="1" applyBorder="1" applyAlignment="1"/>
    <xf numFmtId="0" fontId="4" fillId="0" borderId="6" xfId="1" applyFont="1" applyFill="1" applyBorder="1" applyAlignment="1"/>
    <xf numFmtId="2" fontId="3" fillId="0" borderId="6" xfId="0" applyNumberFormat="1" applyFont="1" applyBorder="1" applyAlignment="1"/>
    <xf numFmtId="0" fontId="3" fillId="0" borderId="7" xfId="0" applyFont="1" applyBorder="1" applyAlignment="1">
      <alignment horizontal="left" vertical="top"/>
    </xf>
    <xf numFmtId="168" fontId="9" fillId="0" borderId="0" xfId="0" applyNumberFormat="1" applyFont="1"/>
    <xf numFmtId="168" fontId="9" fillId="0" borderId="0" xfId="0" applyNumberFormat="1" applyFont="1" applyFill="1"/>
    <xf numFmtId="168" fontId="9" fillId="0" borderId="0" xfId="0" applyNumberFormat="1" applyFont="1" applyFill="1" applyBorder="1"/>
    <xf numFmtId="0" fontId="3" fillId="0" borderId="6" xfId="0" applyFont="1" applyFill="1" applyBorder="1" applyAlignment="1">
      <alignment vertical="top"/>
    </xf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Normal 3" xfId="1"/>
    <cellStyle name="Normal_spinel EPstd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2800">
                <a:solidFill>
                  <a:schemeClr val="tx1"/>
                </a:solidFill>
              </a:rPr>
              <a:t>Standard measurements</a:t>
            </a:r>
            <a:r>
              <a:rPr lang="de-DE" sz="2800" baseline="0">
                <a:solidFill>
                  <a:schemeClr val="tx1"/>
                </a:solidFill>
              </a:rPr>
              <a:t> on </a:t>
            </a:r>
            <a:r>
              <a:rPr lang="de-DE" sz="2800">
                <a:solidFill>
                  <a:schemeClr val="tx1"/>
                </a:solidFill>
              </a:rPr>
              <a:t>San-Carlos Olivine</a:t>
            </a:r>
          </a:p>
        </c:rich>
      </c:tx>
      <c:layout>
        <c:manualLayout>
          <c:xMode val="edge"/>
          <c:yMode val="edge"/>
          <c:x val="0.19326934202811799"/>
          <c:y val="8.34319448882313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51977088096899"/>
          <c:y val="2.6958785557210801E-2"/>
          <c:w val="0.83870186692471205"/>
          <c:h val="0.83833978860750502"/>
        </c:manualLayout>
      </c:layout>
      <c:areaChart>
        <c:grouping val="standard"/>
        <c:varyColors val="0"/>
        <c:ser>
          <c:idx val="2"/>
          <c:order val="0"/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  <a:effectLst/>
          </c:spPr>
          <c:cat>
            <c:strRef>
              <c:f>'Table SM.1.1-B'!$B$83:$N$83</c:f>
              <c:strCache>
                <c:ptCount val="13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  <c:pt idx="8">
                  <c:v>CoO</c:v>
                </c:pt>
                <c:pt idx="9">
                  <c:v>Al2O3</c:v>
                </c:pt>
                <c:pt idx="10">
                  <c:v>Cr2O3</c:v>
                </c:pt>
                <c:pt idx="11">
                  <c:v>P2O5</c:v>
                </c:pt>
                <c:pt idx="12">
                  <c:v>ZnO</c:v>
                </c:pt>
              </c:strCache>
            </c:strRef>
          </c:cat>
          <c:val>
            <c:numRef>
              <c:f>'Table SM.1.1-B'!$B$87:$N$87</c:f>
              <c:numCache>
                <c:formatCode>0.00</c:formatCode>
                <c:ptCount val="13"/>
                <c:pt idx="0">
                  <c:v>0.59636669001393838</c:v>
                </c:pt>
                <c:pt idx="1">
                  <c:v>0.27067749176021605</c:v>
                </c:pt>
                <c:pt idx="2">
                  <c:v>1.2261662652488023</c:v>
                </c:pt>
                <c:pt idx="3">
                  <c:v>0.86249393134391772</c:v>
                </c:pt>
                <c:pt idx="4">
                  <c:v>0.25023609899361543</c:v>
                </c:pt>
                <c:pt idx="5">
                  <c:v>2.6251398718707533</c:v>
                </c:pt>
                <c:pt idx="6">
                  <c:v>2.241608495597696</c:v>
                </c:pt>
                <c:pt idx="7">
                  <c:v>3.7433726220629673</c:v>
                </c:pt>
                <c:pt idx="8">
                  <c:v>6.603281269667141</c:v>
                </c:pt>
                <c:pt idx="9">
                  <c:v>28.543893101844578</c:v>
                </c:pt>
                <c:pt idx="10">
                  <c:v>5.995413219273253</c:v>
                </c:pt>
                <c:pt idx="11">
                  <c:v>48.294337232574442</c:v>
                </c:pt>
                <c:pt idx="12">
                  <c:v>101.74459445351729</c:v>
                </c:pt>
              </c:numCache>
            </c:numRef>
          </c:val>
        </c:ser>
        <c:ser>
          <c:idx val="1"/>
          <c:order val="2"/>
          <c:spPr>
            <a:solidFill>
              <a:sysClr val="window" lastClr="FFFFFF"/>
            </a:solidFill>
            <a:ln w="25400">
              <a:noFill/>
            </a:ln>
            <a:effectLst/>
          </c:spPr>
          <c:cat>
            <c:strRef>
              <c:f>'Table SM.1.1-B'!$B$83:$N$83</c:f>
              <c:strCache>
                <c:ptCount val="13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  <c:pt idx="8">
                  <c:v>CoO</c:v>
                </c:pt>
                <c:pt idx="9">
                  <c:v>Al2O3</c:v>
                </c:pt>
                <c:pt idx="10">
                  <c:v>Cr2O3</c:v>
                </c:pt>
                <c:pt idx="11">
                  <c:v>P2O5</c:v>
                </c:pt>
                <c:pt idx="12">
                  <c:v>ZnO</c:v>
                </c:pt>
              </c:strCache>
            </c:strRef>
          </c:cat>
          <c:val>
            <c:numRef>
              <c:f>'Table SM.1.1-B'!$B$86:$N$86</c:f>
              <c:numCache>
                <c:formatCode>0.00</c:formatCode>
                <c:ptCount val="13"/>
                <c:pt idx="0">
                  <c:v>-1.3298815565323823</c:v>
                </c:pt>
                <c:pt idx="1">
                  <c:v>-0.10321300003092851</c:v>
                </c:pt>
                <c:pt idx="2">
                  <c:v>-1.5263416813272122</c:v>
                </c:pt>
                <c:pt idx="3">
                  <c:v>-1.6064186967174843</c:v>
                </c:pt>
                <c:pt idx="4">
                  <c:v>-2.7600862536231423</c:v>
                </c:pt>
                <c:pt idx="5">
                  <c:v>-1.2456895410137894</c:v>
                </c:pt>
                <c:pt idx="6">
                  <c:v>-7.6180257291578499</c:v>
                </c:pt>
                <c:pt idx="7">
                  <c:v>-6.692681377823293</c:v>
                </c:pt>
                <c:pt idx="8">
                  <c:v>-16.557713157419087</c:v>
                </c:pt>
                <c:pt idx="9">
                  <c:v>-22.614600172551665</c:v>
                </c:pt>
                <c:pt idx="10">
                  <c:v>-23.815588160260422</c:v>
                </c:pt>
                <c:pt idx="11">
                  <c:v>-58.508762183841533</c:v>
                </c:pt>
                <c:pt idx="12">
                  <c:v>-5.4848541937770747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060128"/>
        <c:axId val="1889059040"/>
      </c:areaChart>
      <c:lineChart>
        <c:grouping val="standard"/>
        <c:varyColors val="0"/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SM.1.1-B'!$B$85:$N$85</c:f>
                <c:numCache>
                  <c:formatCode>General</c:formatCode>
                  <c:ptCount val="13"/>
                  <c:pt idx="2">
                    <c:v>0.58897513340754215</c:v>
                  </c:pt>
                  <c:pt idx="3">
                    <c:v>0.60930808038262996</c:v>
                  </c:pt>
                  <c:pt idx="4">
                    <c:v>1.3081275382821971</c:v>
                  </c:pt>
                  <c:pt idx="5">
                    <c:v>0.76200766845812384</c:v>
                  </c:pt>
                  <c:pt idx="6">
                    <c:v>2.5690617390392529</c:v>
                  </c:pt>
                  <c:pt idx="7">
                    <c:v>1.7461802307452443</c:v>
                  </c:pt>
                  <c:pt idx="8">
                    <c:v>9.4160242829424767</c:v>
                  </c:pt>
                  <c:pt idx="9">
                    <c:v>3.825967528326875</c:v>
                  </c:pt>
                  <c:pt idx="10">
                    <c:v>8.0609514947074583</c:v>
                  </c:pt>
                  <c:pt idx="11">
                    <c:v>39.811010682004941</c:v>
                  </c:pt>
                  <c:pt idx="12">
                    <c:v>31.825355076275645</c:v>
                  </c:pt>
                </c:numCache>
              </c:numRef>
            </c:plus>
            <c:minus>
              <c:numRef>
                <c:f>'Table SM.1.1-B'!$B$85:$N$85</c:f>
                <c:numCache>
                  <c:formatCode>General</c:formatCode>
                  <c:ptCount val="13"/>
                  <c:pt idx="2">
                    <c:v>0.58897513340754215</c:v>
                  </c:pt>
                  <c:pt idx="3">
                    <c:v>0.60930808038262996</c:v>
                  </c:pt>
                  <c:pt idx="4">
                    <c:v>1.3081275382821971</c:v>
                  </c:pt>
                  <c:pt idx="5">
                    <c:v>0.76200766845812384</c:v>
                  </c:pt>
                  <c:pt idx="6">
                    <c:v>2.5690617390392529</c:v>
                  </c:pt>
                  <c:pt idx="7">
                    <c:v>1.7461802307452443</c:v>
                  </c:pt>
                  <c:pt idx="8">
                    <c:v>9.4160242829424767</c:v>
                  </c:pt>
                  <c:pt idx="9">
                    <c:v>3.825967528326875</c:v>
                  </c:pt>
                  <c:pt idx="10">
                    <c:v>8.0609514947074583</c:v>
                  </c:pt>
                  <c:pt idx="11">
                    <c:v>39.811010682004941</c:v>
                  </c:pt>
                  <c:pt idx="12">
                    <c:v>31.825355076275645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SM.1.1-B'!$B$83:$N$83</c:f>
              <c:strCache>
                <c:ptCount val="13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  <c:pt idx="8">
                  <c:v>CoO</c:v>
                </c:pt>
                <c:pt idx="9">
                  <c:v>Al2O3</c:v>
                </c:pt>
                <c:pt idx="10">
                  <c:v>Cr2O3</c:v>
                </c:pt>
                <c:pt idx="11">
                  <c:v>P2O5</c:v>
                </c:pt>
                <c:pt idx="12">
                  <c:v>ZnO</c:v>
                </c:pt>
              </c:strCache>
            </c:strRef>
          </c:cat>
          <c:val>
            <c:numRef>
              <c:f>'Table SM.1.1-B'!$B$84:$N$84</c:f>
              <c:numCache>
                <c:formatCode>0.00</c:formatCode>
                <c:ptCount val="13"/>
                <c:pt idx="0">
                  <c:v>-0.36675743325922194</c:v>
                </c:pt>
                <c:pt idx="1">
                  <c:v>8.3732245864643784E-2</c:v>
                </c:pt>
                <c:pt idx="2">
                  <c:v>-0.15008770803920496</c:v>
                </c:pt>
                <c:pt idx="3">
                  <c:v>-0.37196238268678322</c:v>
                </c:pt>
                <c:pt idx="4">
                  <c:v>-1.2549250773147633</c:v>
                </c:pt>
                <c:pt idx="5">
                  <c:v>0.68972516542848183</c:v>
                </c:pt>
                <c:pt idx="6">
                  <c:v>-2.6882086167800767</c:v>
                </c:pt>
                <c:pt idx="7">
                  <c:v>-1.4746543778801626</c:v>
                </c:pt>
                <c:pt idx="8">
                  <c:v>-4.9772159438759722</c:v>
                </c:pt>
                <c:pt idx="9">
                  <c:v>2.9646464646464579</c:v>
                </c:pt>
                <c:pt idx="10">
                  <c:v>-8.9100874704935844</c:v>
                </c:pt>
                <c:pt idx="11">
                  <c:v>-5.1072124756335473</c:v>
                </c:pt>
                <c:pt idx="12">
                  <c:v>48.129870129870106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060128"/>
        <c:axId val="1889059040"/>
      </c:lineChart>
      <c:catAx>
        <c:axId val="18890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9059040"/>
        <c:crossesAt val="-60"/>
        <c:auto val="1"/>
        <c:lblAlgn val="ctr"/>
        <c:lblOffset val="100"/>
        <c:noMultiLvlLbl val="0"/>
      </c:catAx>
      <c:valAx>
        <c:axId val="1889059040"/>
        <c:scaling>
          <c:orientation val="minMax"/>
          <c:max val="100"/>
          <c:min val="-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2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relative deviation (%)</a:t>
                </a:r>
                <a:endParaRPr lang="de-DE" sz="2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 sz="2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17778250691636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9060128"/>
        <c:crosses val="autoZero"/>
        <c:crossBetween val="between"/>
      </c:valAx>
      <c:spPr>
        <a:solidFill>
          <a:sysClr val="window" lastClr="FFFFFF"/>
        </a:solidFill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2800" b="0" i="0" baseline="0">
                <a:solidFill>
                  <a:schemeClr val="tx1"/>
                </a:solidFill>
                <a:effectLst/>
              </a:rPr>
              <a:t>Standard measurements on San-Carlos Olivine</a:t>
            </a:r>
            <a:endParaRPr lang="de-DE" sz="2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610364402124199"/>
          <c:y val="0.106327580264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552096685588701"/>
          <c:y val="2.7695821806058001E-2"/>
          <c:w val="0.83726973081853096"/>
          <c:h val="0.83749265801234296"/>
        </c:manualLayout>
      </c:layout>
      <c:areaChart>
        <c:grouping val="standard"/>
        <c:varyColors val="0"/>
        <c:ser>
          <c:idx val="2"/>
          <c:order val="0"/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  <a:effectLst/>
          </c:spPr>
          <c:cat>
            <c:strRef>
              <c:f>'Table SM.1.1-B'!$B$83:$L$83</c:f>
              <c:strCache>
                <c:ptCount val="11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  <c:pt idx="8">
                  <c:v>CoO</c:v>
                </c:pt>
                <c:pt idx="9">
                  <c:v>Al2O3</c:v>
                </c:pt>
                <c:pt idx="10">
                  <c:v>Cr2O3</c:v>
                </c:pt>
              </c:strCache>
            </c:strRef>
          </c:cat>
          <c:val>
            <c:numRef>
              <c:f>'Table SM.1.1-B'!$B$87:$L$87</c:f>
              <c:numCache>
                <c:formatCode>0.00</c:formatCode>
                <c:ptCount val="11"/>
                <c:pt idx="0">
                  <c:v>0.59636669001393838</c:v>
                </c:pt>
                <c:pt idx="1">
                  <c:v>0.27067749176021605</c:v>
                </c:pt>
                <c:pt idx="2">
                  <c:v>1.2261662652488023</c:v>
                </c:pt>
                <c:pt idx="3">
                  <c:v>0.86249393134391772</c:v>
                </c:pt>
                <c:pt idx="4">
                  <c:v>0.25023609899361543</c:v>
                </c:pt>
                <c:pt idx="5">
                  <c:v>2.6251398718707533</c:v>
                </c:pt>
                <c:pt idx="6">
                  <c:v>2.241608495597696</c:v>
                </c:pt>
                <c:pt idx="7">
                  <c:v>3.7433726220629673</c:v>
                </c:pt>
                <c:pt idx="8">
                  <c:v>6.603281269667141</c:v>
                </c:pt>
                <c:pt idx="9">
                  <c:v>28.543893101844578</c:v>
                </c:pt>
                <c:pt idx="10">
                  <c:v>5.995413219273253</c:v>
                </c:pt>
              </c:numCache>
            </c:numRef>
          </c:val>
        </c:ser>
        <c:ser>
          <c:idx val="1"/>
          <c:order val="2"/>
          <c:spPr>
            <a:solidFill>
              <a:sysClr val="window" lastClr="FFFFFF"/>
            </a:solidFill>
            <a:ln w="25400">
              <a:noFill/>
            </a:ln>
            <a:effectLst/>
          </c:spPr>
          <c:cat>
            <c:strRef>
              <c:f>'Table SM.1.1-B'!$B$83:$L$83</c:f>
              <c:strCache>
                <c:ptCount val="11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  <c:pt idx="8">
                  <c:v>CoO</c:v>
                </c:pt>
                <c:pt idx="9">
                  <c:v>Al2O3</c:v>
                </c:pt>
                <c:pt idx="10">
                  <c:v>Cr2O3</c:v>
                </c:pt>
              </c:strCache>
            </c:strRef>
          </c:cat>
          <c:val>
            <c:numRef>
              <c:f>'Table SM.1.1-B'!$B$86:$L$86</c:f>
              <c:numCache>
                <c:formatCode>0.00</c:formatCode>
                <c:ptCount val="11"/>
                <c:pt idx="0">
                  <c:v>-1.3298815565323823</c:v>
                </c:pt>
                <c:pt idx="1">
                  <c:v>-0.10321300003092851</c:v>
                </c:pt>
                <c:pt idx="2">
                  <c:v>-1.5263416813272122</c:v>
                </c:pt>
                <c:pt idx="3">
                  <c:v>-1.6064186967174843</c:v>
                </c:pt>
                <c:pt idx="4">
                  <c:v>-2.7600862536231423</c:v>
                </c:pt>
                <c:pt idx="5">
                  <c:v>-1.2456895410137894</c:v>
                </c:pt>
                <c:pt idx="6">
                  <c:v>-7.6180257291578499</c:v>
                </c:pt>
                <c:pt idx="7">
                  <c:v>-6.692681377823293</c:v>
                </c:pt>
                <c:pt idx="8">
                  <c:v>-16.557713157419087</c:v>
                </c:pt>
                <c:pt idx="9">
                  <c:v>-22.614600172551665</c:v>
                </c:pt>
                <c:pt idx="10">
                  <c:v>-23.815588160260422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047072"/>
        <c:axId val="1889047616"/>
      </c:areaChart>
      <c:lineChart>
        <c:grouping val="standard"/>
        <c:varyColors val="0"/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SM.1.1-B'!$B$85:$N$85</c:f>
                <c:numCache>
                  <c:formatCode>General</c:formatCode>
                  <c:ptCount val="13"/>
                  <c:pt idx="2">
                    <c:v>0.58897513340754215</c:v>
                  </c:pt>
                  <c:pt idx="3">
                    <c:v>0.60930808038262996</c:v>
                  </c:pt>
                  <c:pt idx="4">
                    <c:v>1.3081275382821971</c:v>
                  </c:pt>
                  <c:pt idx="5">
                    <c:v>0.76200766845812384</c:v>
                  </c:pt>
                  <c:pt idx="6">
                    <c:v>2.5690617390392529</c:v>
                  </c:pt>
                  <c:pt idx="7">
                    <c:v>1.7461802307452443</c:v>
                  </c:pt>
                  <c:pt idx="8">
                    <c:v>9.4160242829424767</c:v>
                  </c:pt>
                  <c:pt idx="9">
                    <c:v>3.825967528326875</c:v>
                  </c:pt>
                  <c:pt idx="10">
                    <c:v>8.0609514947074583</c:v>
                  </c:pt>
                  <c:pt idx="11">
                    <c:v>39.811010682004941</c:v>
                  </c:pt>
                  <c:pt idx="12">
                    <c:v>31.825355076275645</c:v>
                  </c:pt>
                </c:numCache>
              </c:numRef>
            </c:plus>
            <c:minus>
              <c:numRef>
                <c:f>'Table SM.1.1-B'!$B$85:$N$85</c:f>
                <c:numCache>
                  <c:formatCode>General</c:formatCode>
                  <c:ptCount val="13"/>
                  <c:pt idx="2">
                    <c:v>0.58897513340754215</c:v>
                  </c:pt>
                  <c:pt idx="3">
                    <c:v>0.60930808038262996</c:v>
                  </c:pt>
                  <c:pt idx="4">
                    <c:v>1.3081275382821971</c:v>
                  </c:pt>
                  <c:pt idx="5">
                    <c:v>0.76200766845812384</c:v>
                  </c:pt>
                  <c:pt idx="6">
                    <c:v>2.5690617390392529</c:v>
                  </c:pt>
                  <c:pt idx="7">
                    <c:v>1.7461802307452443</c:v>
                  </c:pt>
                  <c:pt idx="8">
                    <c:v>9.4160242829424767</c:v>
                  </c:pt>
                  <c:pt idx="9">
                    <c:v>3.825967528326875</c:v>
                  </c:pt>
                  <c:pt idx="10">
                    <c:v>8.0609514947074583</c:v>
                  </c:pt>
                  <c:pt idx="11">
                    <c:v>39.811010682004941</c:v>
                  </c:pt>
                  <c:pt idx="12">
                    <c:v>31.825355076275645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SM.1.1-B'!$B$83:$L$83</c:f>
              <c:strCache>
                <c:ptCount val="11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  <c:pt idx="8">
                  <c:v>CoO</c:v>
                </c:pt>
                <c:pt idx="9">
                  <c:v>Al2O3</c:v>
                </c:pt>
                <c:pt idx="10">
                  <c:v>Cr2O3</c:v>
                </c:pt>
              </c:strCache>
            </c:strRef>
          </c:cat>
          <c:val>
            <c:numRef>
              <c:f>'Table SM.1.1-B'!$B$84:$L$84</c:f>
              <c:numCache>
                <c:formatCode>0.00</c:formatCode>
                <c:ptCount val="11"/>
                <c:pt idx="0">
                  <c:v>-0.36675743325922194</c:v>
                </c:pt>
                <c:pt idx="1">
                  <c:v>8.3732245864643784E-2</c:v>
                </c:pt>
                <c:pt idx="2">
                  <c:v>-0.15008770803920496</c:v>
                </c:pt>
                <c:pt idx="3">
                  <c:v>-0.37196238268678322</c:v>
                </c:pt>
                <c:pt idx="4">
                  <c:v>-1.2549250773147633</c:v>
                </c:pt>
                <c:pt idx="5">
                  <c:v>0.68972516542848183</c:v>
                </c:pt>
                <c:pt idx="6">
                  <c:v>-2.6882086167800767</c:v>
                </c:pt>
                <c:pt idx="7">
                  <c:v>-1.4746543778801626</c:v>
                </c:pt>
                <c:pt idx="8">
                  <c:v>-4.9772159438759722</c:v>
                </c:pt>
                <c:pt idx="9">
                  <c:v>2.9646464646464579</c:v>
                </c:pt>
                <c:pt idx="10">
                  <c:v>-8.9100874704935844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047072"/>
        <c:axId val="1889047616"/>
      </c:lineChart>
      <c:catAx>
        <c:axId val="18890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9047616"/>
        <c:crossesAt val="-60"/>
        <c:auto val="1"/>
        <c:lblAlgn val="ctr"/>
        <c:lblOffset val="100"/>
        <c:noMultiLvlLbl val="0"/>
      </c:catAx>
      <c:valAx>
        <c:axId val="1889047616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2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deviation (%)</a:t>
                </a:r>
              </a:p>
            </c:rich>
          </c:tx>
          <c:layout>
            <c:manualLayout>
              <c:xMode val="edge"/>
              <c:yMode val="edge"/>
              <c:x val="1.8500274674967899E-3"/>
              <c:y val="0.34675601155916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9047072"/>
        <c:crosses val="autoZero"/>
        <c:crossBetween val="between"/>
      </c:valAx>
      <c:spPr>
        <a:solidFill>
          <a:sysClr val="window" lastClr="FFFFFF"/>
        </a:solidFill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2800" b="0" i="0" baseline="0">
                <a:solidFill>
                  <a:schemeClr val="tx1"/>
                </a:solidFill>
                <a:effectLst/>
              </a:rPr>
              <a:t>Standard measurements on San-Carlos Olivine</a:t>
            </a:r>
            <a:endParaRPr lang="de-DE" sz="2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610364402124199"/>
          <c:y val="0.106327580264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552096685588701"/>
          <c:y val="2.7695821806058001E-2"/>
          <c:w val="0.83726973081853096"/>
          <c:h val="0.83749265801234296"/>
        </c:manualLayout>
      </c:layout>
      <c:areaChart>
        <c:grouping val="standard"/>
        <c:varyColors val="0"/>
        <c:ser>
          <c:idx val="2"/>
          <c:order val="0"/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  <a:effectLst/>
          </c:spPr>
          <c:cat>
            <c:strRef>
              <c:f>'Table SM.1.1-B'!$B$83:$I$83</c:f>
              <c:strCache>
                <c:ptCount val="8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</c:strCache>
            </c:strRef>
          </c:cat>
          <c:val>
            <c:numRef>
              <c:f>'Table SM.1.1-B'!$B$87:$I$87</c:f>
              <c:numCache>
                <c:formatCode>0.00</c:formatCode>
                <c:ptCount val="8"/>
                <c:pt idx="0">
                  <c:v>0.59636669001393838</c:v>
                </c:pt>
                <c:pt idx="1">
                  <c:v>0.27067749176021605</c:v>
                </c:pt>
                <c:pt idx="2">
                  <c:v>1.2261662652488023</c:v>
                </c:pt>
                <c:pt idx="3">
                  <c:v>0.86249393134391772</c:v>
                </c:pt>
                <c:pt idx="4">
                  <c:v>0.25023609899361543</c:v>
                </c:pt>
                <c:pt idx="5">
                  <c:v>2.6251398718707533</c:v>
                </c:pt>
                <c:pt idx="6">
                  <c:v>2.241608495597696</c:v>
                </c:pt>
                <c:pt idx="7">
                  <c:v>3.7433726220629673</c:v>
                </c:pt>
              </c:numCache>
            </c:numRef>
          </c:val>
        </c:ser>
        <c:ser>
          <c:idx val="1"/>
          <c:order val="2"/>
          <c:spPr>
            <a:solidFill>
              <a:sysClr val="window" lastClr="FFFFFF"/>
            </a:solidFill>
            <a:ln w="25400">
              <a:noFill/>
            </a:ln>
            <a:effectLst/>
          </c:spPr>
          <c:cat>
            <c:strRef>
              <c:f>'Table SM.1.1-B'!$B$83:$I$83</c:f>
              <c:strCache>
                <c:ptCount val="8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</c:strCache>
            </c:strRef>
          </c:cat>
          <c:val>
            <c:numRef>
              <c:f>'Table SM.1.1-B'!$B$86:$I$86</c:f>
              <c:numCache>
                <c:formatCode>0.00</c:formatCode>
                <c:ptCount val="8"/>
                <c:pt idx="0">
                  <c:v>-1.3298815565323823</c:v>
                </c:pt>
                <c:pt idx="1">
                  <c:v>-0.10321300003092851</c:v>
                </c:pt>
                <c:pt idx="2">
                  <c:v>-1.5263416813272122</c:v>
                </c:pt>
                <c:pt idx="3">
                  <c:v>-1.6064186967174843</c:v>
                </c:pt>
                <c:pt idx="4">
                  <c:v>-2.7600862536231423</c:v>
                </c:pt>
                <c:pt idx="5">
                  <c:v>-1.2456895410137894</c:v>
                </c:pt>
                <c:pt idx="6">
                  <c:v>-7.6180257291578499</c:v>
                </c:pt>
                <c:pt idx="7">
                  <c:v>-6.692681377823293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048160"/>
        <c:axId val="1889049248"/>
      </c:areaChart>
      <c:lineChart>
        <c:grouping val="standard"/>
        <c:varyColors val="0"/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SM.1.1-B'!$B$85:$N$85</c:f>
                <c:numCache>
                  <c:formatCode>General</c:formatCode>
                  <c:ptCount val="13"/>
                  <c:pt idx="2">
                    <c:v>0.58897513340754215</c:v>
                  </c:pt>
                  <c:pt idx="3">
                    <c:v>0.60930808038262996</c:v>
                  </c:pt>
                  <c:pt idx="4">
                    <c:v>1.3081275382821971</c:v>
                  </c:pt>
                  <c:pt idx="5">
                    <c:v>0.76200766845812384</c:v>
                  </c:pt>
                  <c:pt idx="6">
                    <c:v>2.5690617390392529</c:v>
                  </c:pt>
                  <c:pt idx="7">
                    <c:v>1.7461802307452443</c:v>
                  </c:pt>
                  <c:pt idx="8">
                    <c:v>9.4160242829424767</c:v>
                  </c:pt>
                  <c:pt idx="9">
                    <c:v>3.825967528326875</c:v>
                  </c:pt>
                  <c:pt idx="10">
                    <c:v>8.0609514947074583</c:v>
                  </c:pt>
                  <c:pt idx="11">
                    <c:v>39.811010682004941</c:v>
                  </c:pt>
                  <c:pt idx="12">
                    <c:v>31.825355076275645</c:v>
                  </c:pt>
                </c:numCache>
              </c:numRef>
            </c:plus>
            <c:minus>
              <c:numRef>
                <c:f>'Table SM.1.1-B'!$B$85:$N$85</c:f>
                <c:numCache>
                  <c:formatCode>General</c:formatCode>
                  <c:ptCount val="13"/>
                  <c:pt idx="2">
                    <c:v>0.58897513340754215</c:v>
                  </c:pt>
                  <c:pt idx="3">
                    <c:v>0.60930808038262996</c:v>
                  </c:pt>
                  <c:pt idx="4">
                    <c:v>1.3081275382821971</c:v>
                  </c:pt>
                  <c:pt idx="5">
                    <c:v>0.76200766845812384</c:v>
                  </c:pt>
                  <c:pt idx="6">
                    <c:v>2.5690617390392529</c:v>
                  </c:pt>
                  <c:pt idx="7">
                    <c:v>1.7461802307452443</c:v>
                  </c:pt>
                  <c:pt idx="8">
                    <c:v>9.4160242829424767</c:v>
                  </c:pt>
                  <c:pt idx="9">
                    <c:v>3.825967528326875</c:v>
                  </c:pt>
                  <c:pt idx="10">
                    <c:v>8.0609514947074583</c:v>
                  </c:pt>
                  <c:pt idx="11">
                    <c:v>39.811010682004941</c:v>
                  </c:pt>
                  <c:pt idx="12">
                    <c:v>31.825355076275645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SM.1.1-B'!$B$83:$I$83</c:f>
              <c:strCache>
                <c:ptCount val="8"/>
                <c:pt idx="0">
                  <c:v>wt-total</c:v>
                </c:pt>
                <c:pt idx="1">
                  <c:v>Fo</c:v>
                </c:pt>
                <c:pt idx="2">
                  <c:v>SiO2</c:v>
                </c:pt>
                <c:pt idx="3">
                  <c:v>MgO</c:v>
                </c:pt>
                <c:pt idx="4">
                  <c:v>FeO</c:v>
                </c:pt>
                <c:pt idx="5">
                  <c:v>NiO</c:v>
                </c:pt>
                <c:pt idx="6">
                  <c:v>MnO</c:v>
                </c:pt>
                <c:pt idx="7">
                  <c:v>CaO</c:v>
                </c:pt>
              </c:strCache>
            </c:strRef>
          </c:cat>
          <c:val>
            <c:numRef>
              <c:f>'Table SM.1.1-B'!$B$84:$I$84</c:f>
              <c:numCache>
                <c:formatCode>0.00</c:formatCode>
                <c:ptCount val="8"/>
                <c:pt idx="0">
                  <c:v>-0.36675743325922194</c:v>
                </c:pt>
                <c:pt idx="1">
                  <c:v>8.3732245864643784E-2</c:v>
                </c:pt>
                <c:pt idx="2">
                  <c:v>-0.15008770803920496</c:v>
                </c:pt>
                <c:pt idx="3">
                  <c:v>-0.37196238268678322</c:v>
                </c:pt>
                <c:pt idx="4">
                  <c:v>-1.2549250773147633</c:v>
                </c:pt>
                <c:pt idx="5">
                  <c:v>0.68972516542848183</c:v>
                </c:pt>
                <c:pt idx="6">
                  <c:v>-2.6882086167800767</c:v>
                </c:pt>
                <c:pt idx="7">
                  <c:v>-1.4746543778801626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048160"/>
        <c:axId val="1889049248"/>
      </c:lineChart>
      <c:catAx>
        <c:axId val="18890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9049248"/>
        <c:crossesAt val="-60"/>
        <c:auto val="1"/>
        <c:lblAlgn val="ctr"/>
        <c:lblOffset val="100"/>
        <c:noMultiLvlLbl val="0"/>
      </c:catAx>
      <c:valAx>
        <c:axId val="1889049248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2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deviation (%)</a:t>
                </a:r>
              </a:p>
            </c:rich>
          </c:tx>
          <c:layout>
            <c:manualLayout>
              <c:xMode val="edge"/>
              <c:yMode val="edge"/>
              <c:x val="1.8500274674967899E-3"/>
              <c:y val="0.34675601155916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9048160"/>
        <c:crosses val="autoZero"/>
        <c:crossBetween val="between"/>
        <c:majorUnit val="1"/>
      </c:valAx>
      <c:spPr>
        <a:solidFill>
          <a:sysClr val="window" lastClr="FFFFFF"/>
        </a:solidFill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14</xdr:col>
      <xdr:colOff>0</xdr:colOff>
      <xdr:row>125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14</xdr:col>
      <xdr:colOff>0</xdr:colOff>
      <xdr:row>163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163</xdr:row>
      <xdr:rowOff>177799</xdr:rowOff>
    </xdr:from>
    <xdr:to>
      <xdr:col>14</xdr:col>
      <xdr:colOff>0</xdr:colOff>
      <xdr:row>200</xdr:row>
      <xdr:rowOff>177799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0.12438</cdr:x>
      <cdr:y>0.55135</cdr:y>
    </cdr:from>
    <cdr:to>
      <cdr:x>0.96344</cdr:x>
      <cdr:y>0.55135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1195388" y="3886200"/>
          <a:ext cx="8064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0.12422</cdr:x>
      <cdr:y>0.4464</cdr:y>
    </cdr:from>
    <cdr:to>
      <cdr:x>0.96328</cdr:x>
      <cdr:y>0.4464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1193800" y="3146425"/>
          <a:ext cx="8064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0.12422</cdr:x>
      <cdr:y>0.4464</cdr:y>
    </cdr:from>
    <cdr:to>
      <cdr:x>0.96328</cdr:x>
      <cdr:y>0.4464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1193800" y="3146425"/>
          <a:ext cx="8064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60" zoomScaleNormal="160" zoomScalePageLayoutView="160" workbookViewId="0"/>
  </sheetViews>
  <sheetFormatPr defaultColWidth="8.765625" defaultRowHeight="15" x14ac:dyDescent="0.35"/>
  <cols>
    <col min="1" max="2" width="15.69140625" style="1" customWidth="1"/>
    <col min="3" max="16384" width="8.765625" style="1"/>
  </cols>
  <sheetData>
    <row r="1" spans="1:2" ht="15.45" thickBot="1" x14ac:dyDescent="0.4">
      <c r="A1" s="108" t="s">
        <v>82</v>
      </c>
      <c r="B1" s="108"/>
    </row>
    <row r="2" spans="1:2" s="4" customFormat="1" ht="30.45" thickBot="1" x14ac:dyDescent="0.45">
      <c r="A2" s="2" t="s">
        <v>37</v>
      </c>
      <c r="B2" s="3" t="s">
        <v>63</v>
      </c>
    </row>
    <row r="3" spans="1:2" x14ac:dyDescent="0.35">
      <c r="A3" s="5" t="s">
        <v>38</v>
      </c>
      <c r="B3" s="6">
        <v>15</v>
      </c>
    </row>
    <row r="4" spans="1:2" x14ac:dyDescent="0.35">
      <c r="A4" s="5" t="s">
        <v>22</v>
      </c>
      <c r="B4" s="6">
        <v>15</v>
      </c>
    </row>
    <row r="5" spans="1:2" x14ac:dyDescent="0.35">
      <c r="A5" s="5" t="s">
        <v>21</v>
      </c>
      <c r="B5" s="6">
        <v>15</v>
      </c>
    </row>
    <row r="6" spans="1:2" x14ac:dyDescent="0.35">
      <c r="A6" s="5" t="s">
        <v>39</v>
      </c>
      <c r="B6" s="6">
        <v>60</v>
      </c>
    </row>
    <row r="7" spans="1:2" x14ac:dyDescent="0.35">
      <c r="A7" s="5" t="s">
        <v>40</v>
      </c>
      <c r="B7" s="6">
        <v>180</v>
      </c>
    </row>
    <row r="8" spans="1:2" x14ac:dyDescent="0.35">
      <c r="A8" s="5" t="s">
        <v>23</v>
      </c>
      <c r="B8" s="6">
        <v>260</v>
      </c>
    </row>
    <row r="9" spans="1:2" x14ac:dyDescent="0.35">
      <c r="A9" s="5" t="s">
        <v>42</v>
      </c>
      <c r="B9" s="6">
        <v>120</v>
      </c>
    </row>
    <row r="10" spans="1:2" x14ac:dyDescent="0.35">
      <c r="A10" s="5" t="s">
        <v>43</v>
      </c>
      <c r="B10" s="6">
        <v>120</v>
      </c>
    </row>
    <row r="11" spans="1:2" x14ac:dyDescent="0.35">
      <c r="A11" s="5" t="s">
        <v>20</v>
      </c>
      <c r="B11" s="6">
        <v>260</v>
      </c>
    </row>
    <row r="12" spans="1:2" x14ac:dyDescent="0.35">
      <c r="A12" s="5" t="s">
        <v>41</v>
      </c>
      <c r="B12" s="6">
        <v>120</v>
      </c>
    </row>
    <row r="13" spans="1:2" ht="15.45" thickBot="1" x14ac:dyDescent="0.4">
      <c r="A13" s="7" t="s">
        <v>24</v>
      </c>
      <c r="B13" s="8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="150" zoomScaleNormal="150" workbookViewId="0">
      <pane ySplit="2" topLeftCell="A57" activePane="bottomLeft" state="frozen"/>
      <selection pane="bottomLeft"/>
    </sheetView>
  </sheetViews>
  <sheetFormatPr defaultColWidth="8.765625" defaultRowHeight="15" x14ac:dyDescent="0.35"/>
  <cols>
    <col min="1" max="1" width="36.4609375" style="39" customWidth="1"/>
    <col min="2" max="2" width="7.3046875" style="32" bestFit="1" customWidth="1"/>
    <col min="3" max="3" width="6.69140625" style="33" bestFit="1" customWidth="1"/>
    <col min="4" max="4" width="6" style="32" bestFit="1" customWidth="1"/>
    <col min="5" max="5" width="7.3046875" style="34" customWidth="1"/>
    <col min="6" max="7" width="7.765625" style="35" bestFit="1" customWidth="1"/>
    <col min="8" max="8" width="7.765625" style="34" bestFit="1" customWidth="1"/>
    <col min="9" max="9" width="7.765625" style="1" bestFit="1" customWidth="1"/>
    <col min="10" max="10" width="9" style="35" bestFit="1" customWidth="1"/>
    <col min="11" max="12" width="7.765625" style="35" bestFit="1" customWidth="1"/>
    <col min="13" max="13" width="7.765625" style="33" bestFit="1" customWidth="1"/>
    <col min="14" max="14" width="7.765625" style="1" bestFit="1" customWidth="1"/>
    <col min="15" max="16" width="8.765625" style="1"/>
    <col min="17" max="17" width="9" style="1" bestFit="1" customWidth="1"/>
    <col min="18" max="16384" width="8.765625" style="1"/>
  </cols>
  <sheetData>
    <row r="1" spans="1:14" ht="15.45" thickBot="1" x14ac:dyDescent="0.4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8" thickBot="1" x14ac:dyDescent="0.4">
      <c r="A2" s="94" t="s">
        <v>64</v>
      </c>
      <c r="B2" s="45" t="s">
        <v>65</v>
      </c>
      <c r="C2" s="45" t="s">
        <v>5</v>
      </c>
      <c r="D2" s="45" t="s">
        <v>3</v>
      </c>
      <c r="E2" s="45" t="s">
        <v>7</v>
      </c>
      <c r="F2" s="45" t="s">
        <v>2</v>
      </c>
      <c r="G2" s="45" t="s">
        <v>10</v>
      </c>
      <c r="H2" s="45" t="s">
        <v>4</v>
      </c>
      <c r="I2" s="45" t="s">
        <v>8</v>
      </c>
      <c r="J2" s="45" t="s">
        <v>66</v>
      </c>
      <c r="K2" s="45" t="s">
        <v>67</v>
      </c>
      <c r="L2" s="45" t="s">
        <v>68</v>
      </c>
      <c r="M2" s="45" t="s">
        <v>69</v>
      </c>
      <c r="N2" s="46" t="s">
        <v>12</v>
      </c>
    </row>
    <row r="3" spans="1:14" x14ac:dyDescent="0.35">
      <c r="A3" s="95" t="s">
        <v>13</v>
      </c>
      <c r="B3" s="47">
        <v>40.868200000000002</v>
      </c>
      <c r="C3" s="48">
        <v>49.490499999999997</v>
      </c>
      <c r="D3" s="47">
        <v>9.2279999999999998</v>
      </c>
      <c r="E3" s="50">
        <v>0.39360000000000001</v>
      </c>
      <c r="F3" s="49">
        <v>0.1333</v>
      </c>
      <c r="G3" s="51">
        <v>9.3100000000000002E-2</v>
      </c>
      <c r="H3" s="104">
        <v>1.8275985894270479E-2</v>
      </c>
      <c r="I3" s="49">
        <v>8.0000000000000002E-3</v>
      </c>
      <c r="J3" s="50">
        <v>2.9899999999999999E-2</v>
      </c>
      <c r="K3" s="50">
        <v>5.3E-3</v>
      </c>
      <c r="L3" s="50">
        <v>2.6700000000000002E-2</v>
      </c>
      <c r="M3" s="48">
        <v>100.2927</v>
      </c>
      <c r="N3" s="52">
        <f t="shared" ref="N3:N22" si="0">100*(C3/40.31)/((C3/40.31)+(D3/71.85))</f>
        <v>90.52971748179732</v>
      </c>
    </row>
    <row r="4" spans="1:14" x14ac:dyDescent="0.35">
      <c r="A4" s="95" t="s">
        <v>13</v>
      </c>
      <c r="B4" s="47">
        <v>40.822899999999997</v>
      </c>
      <c r="C4" s="48">
        <v>49.271000000000001</v>
      </c>
      <c r="D4" s="47">
        <v>9.1926000000000005</v>
      </c>
      <c r="E4" s="50">
        <v>0.39119999999999999</v>
      </c>
      <c r="F4" s="49">
        <v>0.13589999999999999</v>
      </c>
      <c r="G4" s="51">
        <v>9.0700000000000003E-2</v>
      </c>
      <c r="H4" s="104">
        <v>1.8765994868163903E-2</v>
      </c>
      <c r="I4" s="49">
        <v>7.9000000000000008E-3</v>
      </c>
      <c r="J4" s="50">
        <v>4.7600000000000003E-2</v>
      </c>
      <c r="K4" s="50">
        <v>3.3E-3</v>
      </c>
      <c r="L4" s="50">
        <v>3.0800000000000001E-2</v>
      </c>
      <c r="M4" s="48">
        <v>100.01049999999999</v>
      </c>
      <c r="N4" s="52">
        <f t="shared" si="0"/>
        <v>90.524559041757414</v>
      </c>
    </row>
    <row r="5" spans="1:14" x14ac:dyDescent="0.35">
      <c r="A5" s="95" t="s">
        <v>13</v>
      </c>
      <c r="B5" s="47">
        <v>40.334899999999998</v>
      </c>
      <c r="C5" s="48">
        <v>48.359499999999997</v>
      </c>
      <c r="D5" s="47">
        <v>9.2228999999999992</v>
      </c>
      <c r="E5" s="50">
        <v>0.39319999999999999</v>
      </c>
      <c r="F5" s="49">
        <v>0.13289999999999999</v>
      </c>
      <c r="G5" s="51">
        <v>9.1800000000000007E-2</v>
      </c>
      <c r="H5" s="104">
        <v>1.8830945972161707E-2</v>
      </c>
      <c r="I5" s="49" t="s">
        <v>14</v>
      </c>
      <c r="J5" s="50">
        <v>0.03</v>
      </c>
      <c r="K5" s="50">
        <v>4.4999999999999997E-3</v>
      </c>
      <c r="L5" s="50">
        <v>2.4E-2</v>
      </c>
      <c r="M5" s="48">
        <v>98.612899999999996</v>
      </c>
      <c r="N5" s="52">
        <f t="shared" si="0"/>
        <v>90.334479021788042</v>
      </c>
    </row>
    <row r="6" spans="1:14" x14ac:dyDescent="0.35">
      <c r="A6" s="95" t="s">
        <v>13</v>
      </c>
      <c r="B6" s="47">
        <v>40.7864</v>
      </c>
      <c r="C6" s="48">
        <v>49.104799999999997</v>
      </c>
      <c r="D6" s="47">
        <v>9.2805999999999997</v>
      </c>
      <c r="E6" s="50">
        <v>0.38840000000000002</v>
      </c>
      <c r="F6" s="49">
        <v>0.13589999999999999</v>
      </c>
      <c r="G6" s="51">
        <v>9.2999999999999999E-2</v>
      </c>
      <c r="H6" s="104">
        <v>1.7319746277877027E-2</v>
      </c>
      <c r="I6" s="49">
        <v>1.0999999999999999E-2</v>
      </c>
      <c r="J6" s="50">
        <v>2.9700000000000001E-2</v>
      </c>
      <c r="K6" s="50">
        <v>5.1999999999999998E-3</v>
      </c>
      <c r="L6" s="50">
        <v>2.64E-2</v>
      </c>
      <c r="M6" s="48">
        <v>99.876499999999993</v>
      </c>
      <c r="N6" s="52">
        <f t="shared" si="0"/>
        <v>90.413273702067755</v>
      </c>
    </row>
    <row r="7" spans="1:14" x14ac:dyDescent="0.35">
      <c r="A7" s="95" t="s">
        <v>13</v>
      </c>
      <c r="B7" s="47">
        <v>40.862299999999998</v>
      </c>
      <c r="C7" s="48">
        <v>49.541200000000003</v>
      </c>
      <c r="D7" s="47">
        <v>9.0896000000000008</v>
      </c>
      <c r="E7" s="50">
        <v>0.3931</v>
      </c>
      <c r="F7" s="49">
        <v>0.1363</v>
      </c>
      <c r="G7" s="51">
        <v>9.2899999999999996E-2</v>
      </c>
      <c r="H7" s="104">
        <v>1.7983397433099159E-2</v>
      </c>
      <c r="I7" s="49">
        <v>1.3299999999999999E-2</v>
      </c>
      <c r="J7" s="50">
        <v>3.04E-2</v>
      </c>
      <c r="K7" s="50">
        <v>4.8999999999999998E-3</v>
      </c>
      <c r="L7" s="50">
        <v>2.5100000000000001E-2</v>
      </c>
      <c r="M7" s="48">
        <v>100.20489999999999</v>
      </c>
      <c r="N7" s="52">
        <f t="shared" si="0"/>
        <v>90.667150889754112</v>
      </c>
    </row>
    <row r="8" spans="1:14" x14ac:dyDescent="0.35">
      <c r="A8" s="95" t="s">
        <v>13</v>
      </c>
      <c r="B8" s="47">
        <v>41.002400000000002</v>
      </c>
      <c r="C8" s="48">
        <v>48.989899999999999</v>
      </c>
      <c r="D8" s="47">
        <v>9.1204000000000001</v>
      </c>
      <c r="E8" s="50">
        <v>0.39319999999999999</v>
      </c>
      <c r="F8" s="49">
        <v>0.1376</v>
      </c>
      <c r="G8" s="51">
        <v>0.1052</v>
      </c>
      <c r="H8" s="105">
        <v>1.8928764327282469E-2</v>
      </c>
      <c r="I8" s="49">
        <v>7.9000000000000008E-3</v>
      </c>
      <c r="J8" s="50">
        <v>3.0700000000000002E-2</v>
      </c>
      <c r="K8" s="50">
        <v>4.4999999999999997E-3</v>
      </c>
      <c r="L8" s="50">
        <v>2.52E-2</v>
      </c>
      <c r="M8" s="48">
        <v>99.833699999999993</v>
      </c>
      <c r="N8" s="52">
        <f t="shared" si="0"/>
        <v>90.543101544734299</v>
      </c>
    </row>
    <row r="9" spans="1:14" x14ac:dyDescent="0.35">
      <c r="A9" s="95" t="s">
        <v>13</v>
      </c>
      <c r="B9" s="47">
        <v>40.720700000000001</v>
      </c>
      <c r="C9" s="48">
        <v>49.430999999999997</v>
      </c>
      <c r="D9" s="47">
        <v>9.1646000000000001</v>
      </c>
      <c r="E9" s="50">
        <v>0.3906</v>
      </c>
      <c r="F9" s="49">
        <v>0.13600000000000001</v>
      </c>
      <c r="G9" s="51">
        <v>9.11E-2</v>
      </c>
      <c r="H9" s="104">
        <v>1.8081939173581876E-2</v>
      </c>
      <c r="I9" s="49">
        <v>7.4000000000000003E-3</v>
      </c>
      <c r="J9" s="50">
        <v>3.0800000000000001E-2</v>
      </c>
      <c r="K9" s="50">
        <v>3.3999999999999998E-3</v>
      </c>
      <c r="L9" s="50">
        <v>2.8299999999999999E-2</v>
      </c>
      <c r="M9" s="48">
        <v>100.0194</v>
      </c>
      <c r="N9" s="52">
        <f t="shared" si="0"/>
        <v>90.578397513345308</v>
      </c>
    </row>
    <row r="10" spans="1:14" x14ac:dyDescent="0.35">
      <c r="A10" s="95" t="s">
        <v>13</v>
      </c>
      <c r="B10" s="47">
        <v>40.670999999999999</v>
      </c>
      <c r="C10" s="48">
        <v>49.627000000000002</v>
      </c>
      <c r="D10" s="47">
        <v>9.1231000000000009</v>
      </c>
      <c r="E10" s="50">
        <v>0.39300000000000002</v>
      </c>
      <c r="F10" s="49">
        <v>0.1371</v>
      </c>
      <c r="G10" s="51">
        <v>9.5500000000000002E-2</v>
      </c>
      <c r="H10" s="104">
        <v>1.8581417218513367E-2</v>
      </c>
      <c r="I10" s="49" t="s">
        <v>14</v>
      </c>
      <c r="J10" s="50">
        <v>3.0599999999999999E-2</v>
      </c>
      <c r="K10" s="50">
        <v>4.7999999999999996E-3</v>
      </c>
      <c r="L10" s="50">
        <v>2.6100000000000002E-2</v>
      </c>
      <c r="M10" s="48">
        <v>100.1279</v>
      </c>
      <c r="N10" s="52">
        <f t="shared" si="0"/>
        <v>90.650651117079278</v>
      </c>
    </row>
    <row r="11" spans="1:14" x14ac:dyDescent="0.35">
      <c r="A11" s="95" t="s">
        <v>13</v>
      </c>
      <c r="B11" s="47">
        <v>40.898099999999999</v>
      </c>
      <c r="C11" s="48">
        <v>49.731999999999999</v>
      </c>
      <c r="D11" s="47">
        <v>9.2143999999999995</v>
      </c>
      <c r="E11" s="50">
        <v>0.39500000000000002</v>
      </c>
      <c r="F11" s="49">
        <v>0.14030000000000001</v>
      </c>
      <c r="G11" s="51">
        <v>9.4799999999999995E-2</v>
      </c>
      <c r="H11" s="104">
        <v>1.7642745523423781E-2</v>
      </c>
      <c r="I11" s="49">
        <v>9.1999999999999998E-3</v>
      </c>
      <c r="J11" s="50">
        <v>3.1899999999999998E-2</v>
      </c>
      <c r="K11" s="50">
        <v>4.5999999999999999E-3</v>
      </c>
      <c r="L11" s="50">
        <v>2.3800000000000002E-2</v>
      </c>
      <c r="M11" s="48">
        <v>100.5592</v>
      </c>
      <c r="N11" s="52">
        <f t="shared" si="0"/>
        <v>90.583956667734626</v>
      </c>
    </row>
    <row r="12" spans="1:14" x14ac:dyDescent="0.35">
      <c r="A12" s="95" t="s">
        <v>13</v>
      </c>
      <c r="B12" s="47">
        <v>40.813800000000001</v>
      </c>
      <c r="C12" s="48">
        <v>49.265900000000002</v>
      </c>
      <c r="D12" s="47">
        <v>9.2566000000000006</v>
      </c>
      <c r="E12" s="50">
        <v>0.39439999999999997</v>
      </c>
      <c r="F12" s="49">
        <v>0.1363</v>
      </c>
      <c r="G12" s="51">
        <v>9.2899999999999996E-2</v>
      </c>
      <c r="H12" s="105">
        <v>1.8901869993721655E-2</v>
      </c>
      <c r="I12" s="49" t="s">
        <v>14</v>
      </c>
      <c r="J12" s="50">
        <v>3.2000000000000001E-2</v>
      </c>
      <c r="K12" s="50">
        <v>3.5999999999999999E-3</v>
      </c>
      <c r="L12" s="50">
        <v>2.5000000000000001E-2</v>
      </c>
      <c r="M12" s="48">
        <v>100.0408</v>
      </c>
      <c r="N12" s="52">
        <f t="shared" si="0"/>
        <v>90.463987161427042</v>
      </c>
    </row>
    <row r="13" spans="1:14" x14ac:dyDescent="0.35">
      <c r="A13" s="95" t="s">
        <v>13</v>
      </c>
      <c r="B13" s="47">
        <v>40.786999999999999</v>
      </c>
      <c r="C13" s="48">
        <v>49.008800000000001</v>
      </c>
      <c r="D13" s="47">
        <v>9.1235999999999997</v>
      </c>
      <c r="E13" s="50">
        <v>0.38529999999999998</v>
      </c>
      <c r="F13" s="49">
        <v>0.13159999999999999</v>
      </c>
      <c r="G13" s="51">
        <v>9.1999999999999998E-2</v>
      </c>
      <c r="H13" s="104">
        <v>1.8715139434609927E-2</v>
      </c>
      <c r="I13" s="49">
        <v>7.7999999999999996E-3</v>
      </c>
      <c r="J13" s="50">
        <v>2.93E-2</v>
      </c>
      <c r="K13" s="50">
        <v>3.8999999999999998E-3</v>
      </c>
      <c r="L13" s="50">
        <v>2.6700000000000002E-2</v>
      </c>
      <c r="M13" s="48">
        <v>99.612399999999994</v>
      </c>
      <c r="N13" s="52">
        <f t="shared" si="0"/>
        <v>90.543400538057142</v>
      </c>
    </row>
    <row r="14" spans="1:14" x14ac:dyDescent="0.35">
      <c r="A14" s="95" t="s">
        <v>13</v>
      </c>
      <c r="B14" s="47">
        <v>40.926099999999998</v>
      </c>
      <c r="C14" s="48">
        <v>49.113900000000001</v>
      </c>
      <c r="D14" s="47">
        <v>9.1913</v>
      </c>
      <c r="E14" s="50">
        <v>0.39429999999999998</v>
      </c>
      <c r="F14" s="49">
        <v>0.1358</v>
      </c>
      <c r="G14" s="51">
        <v>9.2600000000000002E-2</v>
      </c>
      <c r="H14" s="105">
        <v>1.7897157817693417E-2</v>
      </c>
      <c r="I14" s="49">
        <v>9.7000000000000003E-3</v>
      </c>
      <c r="J14" s="53"/>
      <c r="K14" s="50">
        <v>4.1000000000000003E-3</v>
      </c>
      <c r="L14" s="50">
        <v>3.1E-2</v>
      </c>
      <c r="M14" s="48">
        <v>99.989500000000007</v>
      </c>
      <c r="N14" s="52">
        <f t="shared" si="0"/>
        <v>90.498346479856124</v>
      </c>
    </row>
    <row r="15" spans="1:14" x14ac:dyDescent="0.35">
      <c r="A15" s="95" t="s">
        <v>13</v>
      </c>
      <c r="B15" s="47">
        <v>40.7515</v>
      </c>
      <c r="C15" s="48">
        <v>49.277500000000003</v>
      </c>
      <c r="D15" s="47">
        <v>9.2182999999999993</v>
      </c>
      <c r="E15" s="50">
        <v>0.3896</v>
      </c>
      <c r="F15" s="49">
        <v>0.13519999999999999</v>
      </c>
      <c r="G15" s="51">
        <v>9.1899999999999996E-2</v>
      </c>
      <c r="H15" s="104">
        <v>1.8472650914428755E-2</v>
      </c>
      <c r="I15" s="49" t="s">
        <v>14</v>
      </c>
      <c r="J15" s="50">
        <v>3.4099999999999998E-2</v>
      </c>
      <c r="K15" s="50">
        <v>3.2000000000000002E-3</v>
      </c>
      <c r="L15" s="50">
        <v>2.76E-2</v>
      </c>
      <c r="M15" s="48">
        <v>99.947699999999998</v>
      </c>
      <c r="N15" s="52">
        <f t="shared" si="0"/>
        <v>90.5017187755561</v>
      </c>
    </row>
    <row r="16" spans="1:14" x14ac:dyDescent="0.35">
      <c r="A16" s="95" t="s">
        <v>13</v>
      </c>
      <c r="B16" s="47">
        <v>41.0991</v>
      </c>
      <c r="C16" s="48">
        <v>49.690100000000001</v>
      </c>
      <c r="D16" s="47">
        <v>9.2705000000000002</v>
      </c>
      <c r="E16" s="50">
        <v>0.39319999999999999</v>
      </c>
      <c r="F16" s="49">
        <v>0.1351</v>
      </c>
      <c r="G16" s="51">
        <v>9.3299999999999994E-2</v>
      </c>
      <c r="H16" s="104">
        <v>1.9466434488233583E-2</v>
      </c>
      <c r="I16" s="49">
        <v>1.0699999999999999E-2</v>
      </c>
      <c r="J16" s="50">
        <v>2.9899999999999999E-2</v>
      </c>
      <c r="K16" s="50">
        <v>5.4999999999999997E-3</v>
      </c>
      <c r="L16" s="50">
        <v>2.46E-2</v>
      </c>
      <c r="M16" s="48">
        <v>100.76909999999999</v>
      </c>
      <c r="N16" s="52">
        <f t="shared" si="0"/>
        <v>90.524829596641126</v>
      </c>
    </row>
    <row r="17" spans="1:14" x14ac:dyDescent="0.35">
      <c r="A17" s="95" t="s">
        <v>13</v>
      </c>
      <c r="B17" s="47">
        <v>40.76</v>
      </c>
      <c r="C17" s="48">
        <v>49.536200000000001</v>
      </c>
      <c r="D17" s="47">
        <v>9.2637999999999998</v>
      </c>
      <c r="E17" s="50">
        <v>0.38890000000000002</v>
      </c>
      <c r="F17" s="49">
        <v>0.1384</v>
      </c>
      <c r="G17" s="51">
        <v>9.1300000000000006E-2</v>
      </c>
      <c r="H17" s="104">
        <v>1.7861628977834998E-2</v>
      </c>
      <c r="I17" s="49">
        <v>6.4999999999999997E-3</v>
      </c>
      <c r="J17" s="50">
        <v>2.93E-2</v>
      </c>
      <c r="K17" s="50">
        <v>3.5999999999999999E-3</v>
      </c>
      <c r="L17" s="50">
        <v>2.64E-2</v>
      </c>
      <c r="M17" s="48">
        <v>100.2599</v>
      </c>
      <c r="N17" s="52">
        <f t="shared" si="0"/>
        <v>90.504404161905569</v>
      </c>
    </row>
    <row r="18" spans="1:14" x14ac:dyDescent="0.35">
      <c r="A18" s="95" t="s">
        <v>13</v>
      </c>
      <c r="B18" s="47">
        <v>40.884500000000003</v>
      </c>
      <c r="C18" s="48">
        <v>49.39</v>
      </c>
      <c r="D18" s="47">
        <v>9.2576000000000001</v>
      </c>
      <c r="E18" s="50">
        <v>0.39</v>
      </c>
      <c r="F18" s="49">
        <v>0.13669999999999999</v>
      </c>
      <c r="G18" s="51">
        <v>9.0899999999999995E-2</v>
      </c>
      <c r="H18" s="104">
        <v>1.7859858167221805E-2</v>
      </c>
      <c r="I18" s="49">
        <v>8.2000000000000007E-3</v>
      </c>
      <c r="J18" s="50">
        <v>3.0300000000000001E-2</v>
      </c>
      <c r="K18" s="50">
        <v>5.8999999999999999E-3</v>
      </c>
      <c r="L18" s="50">
        <v>2.8400000000000002E-2</v>
      </c>
      <c r="M18" s="48">
        <v>100.238</v>
      </c>
      <c r="N18" s="52">
        <f t="shared" si="0"/>
        <v>90.484738123876184</v>
      </c>
    </row>
    <row r="19" spans="1:14" x14ac:dyDescent="0.35">
      <c r="A19" s="95" t="s">
        <v>13</v>
      </c>
      <c r="B19" s="47">
        <v>41.2607</v>
      </c>
      <c r="C19" s="48">
        <v>49.378599999999999</v>
      </c>
      <c r="D19" s="47">
        <v>9.2574000000000005</v>
      </c>
      <c r="E19" s="50">
        <v>0.3906</v>
      </c>
      <c r="F19" s="49">
        <v>0.13489999999999999</v>
      </c>
      <c r="G19" s="51">
        <v>9.2299999999999993E-2</v>
      </c>
      <c r="H19" s="104">
        <v>1.9126688594146974E-2</v>
      </c>
      <c r="I19" s="49">
        <v>9.1000000000000004E-3</v>
      </c>
      <c r="J19" s="50">
        <v>2.7300000000000001E-2</v>
      </c>
      <c r="K19" s="50">
        <v>4.1999999999999997E-3</v>
      </c>
      <c r="L19" s="50">
        <v>2.3599999999999999E-2</v>
      </c>
      <c r="M19" s="48">
        <v>100.5955</v>
      </c>
      <c r="N19" s="52">
        <f t="shared" si="0"/>
        <v>90.482936457185588</v>
      </c>
    </row>
    <row r="20" spans="1:14" x14ac:dyDescent="0.35">
      <c r="A20" s="95" t="s">
        <v>13</v>
      </c>
      <c r="B20" s="47">
        <v>40.958599999999997</v>
      </c>
      <c r="C20" s="48">
        <v>49.421700000000001</v>
      </c>
      <c r="D20" s="47">
        <v>9.2264999999999997</v>
      </c>
      <c r="E20" s="50">
        <v>0.39290000000000003</v>
      </c>
      <c r="F20" s="49">
        <v>0.13159999999999999</v>
      </c>
      <c r="G20" s="51">
        <v>9.1300000000000006E-2</v>
      </c>
      <c r="H20" s="104">
        <v>1.8321312004164335E-2</v>
      </c>
      <c r="I20" s="49">
        <v>7.0000000000000001E-3</v>
      </c>
      <c r="J20" s="50">
        <v>3.1E-2</v>
      </c>
      <c r="K20" s="50">
        <v>4.3E-3</v>
      </c>
      <c r="L20" s="50">
        <v>2.53E-2</v>
      </c>
      <c r="M20" s="48">
        <v>100.3062</v>
      </c>
      <c r="N20" s="52">
        <f t="shared" si="0"/>
        <v>90.519179180618949</v>
      </c>
    </row>
    <row r="21" spans="1:14" x14ac:dyDescent="0.35">
      <c r="A21" s="95" t="s">
        <v>13</v>
      </c>
      <c r="B21" s="47">
        <v>40.889800000000001</v>
      </c>
      <c r="C21" s="48">
        <v>48.894300000000001</v>
      </c>
      <c r="D21" s="47">
        <v>9.2047000000000008</v>
      </c>
      <c r="E21" s="50">
        <v>0.3881</v>
      </c>
      <c r="F21" s="49">
        <v>0.13389999999999999</v>
      </c>
      <c r="G21" s="51">
        <v>9.1399999999999995E-2</v>
      </c>
      <c r="H21" s="104">
        <v>1.8420796371440683E-2</v>
      </c>
      <c r="I21" s="49">
        <v>7.7999999999999996E-3</v>
      </c>
      <c r="J21" s="50">
        <v>2.9600000000000001E-2</v>
      </c>
      <c r="K21" s="50">
        <v>5.3E-3</v>
      </c>
      <c r="L21" s="50">
        <v>2.87E-2</v>
      </c>
      <c r="M21" s="48">
        <v>99.689700000000002</v>
      </c>
      <c r="N21" s="52">
        <f t="shared" si="0"/>
        <v>90.447162740619063</v>
      </c>
    </row>
    <row r="22" spans="1:14" x14ac:dyDescent="0.35">
      <c r="A22" s="95" t="s">
        <v>13</v>
      </c>
      <c r="B22" s="47">
        <v>41.106000000000002</v>
      </c>
      <c r="C22" s="48">
        <v>49.347099999999998</v>
      </c>
      <c r="D22" s="47">
        <v>9.2453000000000003</v>
      </c>
      <c r="E22" s="50">
        <v>0.3856</v>
      </c>
      <c r="F22" s="49">
        <v>0.13400000000000001</v>
      </c>
      <c r="G22" s="51">
        <v>9.2200000000000004E-2</v>
      </c>
      <c r="H22" s="104">
        <v>1.9008049459501609E-2</v>
      </c>
      <c r="I22" s="49" t="s">
        <v>14</v>
      </c>
      <c r="J22" s="50">
        <v>2.9600000000000001E-2</v>
      </c>
      <c r="K22" s="50">
        <v>5.4000000000000003E-3</v>
      </c>
      <c r="L22" s="50">
        <v>2.63E-2</v>
      </c>
      <c r="M22" s="48">
        <v>100.3918</v>
      </c>
      <c r="N22" s="52">
        <f t="shared" si="0"/>
        <v>90.488702631293606</v>
      </c>
    </row>
    <row r="23" spans="1:14" x14ac:dyDescent="0.35">
      <c r="A23" s="95" t="s">
        <v>13</v>
      </c>
      <c r="B23" s="47">
        <v>41.260800000000003</v>
      </c>
      <c r="C23" s="48">
        <v>49.081600000000002</v>
      </c>
      <c r="D23" s="47">
        <v>9.2242999999999995</v>
      </c>
      <c r="E23" s="50">
        <v>0.39140000000000003</v>
      </c>
      <c r="F23" s="49">
        <v>0.1318</v>
      </c>
      <c r="G23" s="51">
        <v>9.1600000000000001E-2</v>
      </c>
      <c r="H23" s="105">
        <v>2.0000395048740162E-2</v>
      </c>
      <c r="I23" s="49">
        <v>6.1000000000000004E-3</v>
      </c>
      <c r="J23" s="50">
        <v>3.1300000000000001E-2</v>
      </c>
      <c r="K23" s="50">
        <v>4.5999999999999999E-3</v>
      </c>
      <c r="L23" s="50">
        <v>2.52E-2</v>
      </c>
      <c r="M23" s="48">
        <v>100.2664</v>
      </c>
      <c r="N23" s="52">
        <f>100*(C23/40.304)/((C23/40.304)+(D23/71.846))</f>
        <v>90.462613275491464</v>
      </c>
    </row>
    <row r="24" spans="1:14" x14ac:dyDescent="0.35">
      <c r="A24" s="95" t="s">
        <v>13</v>
      </c>
      <c r="B24" s="47">
        <v>40.939100000000003</v>
      </c>
      <c r="C24" s="48">
        <v>49.484099999999998</v>
      </c>
      <c r="D24" s="47">
        <v>9.1369000000000007</v>
      </c>
      <c r="E24" s="50">
        <v>0.40079999999999999</v>
      </c>
      <c r="F24" s="49">
        <v>0.1381</v>
      </c>
      <c r="G24" s="51">
        <v>8.8900000000000007E-2</v>
      </c>
      <c r="H24" s="104">
        <v>1.9713169464950869E-2</v>
      </c>
      <c r="I24" s="49">
        <v>1.0500000000000001E-2</v>
      </c>
      <c r="J24" s="53"/>
      <c r="K24" s="50">
        <v>3.3E-3</v>
      </c>
      <c r="L24" s="50">
        <v>2.7699999999999999E-2</v>
      </c>
      <c r="M24" s="48">
        <v>100.249</v>
      </c>
      <c r="N24" s="52">
        <f t="shared" ref="N24:N65" si="1">100*(C24/40.304)/((C24/40.304)+(D24/71.846))</f>
        <v>90.614127209900815</v>
      </c>
    </row>
    <row r="25" spans="1:14" x14ac:dyDescent="0.35">
      <c r="A25" s="95" t="s">
        <v>13</v>
      </c>
      <c r="B25" s="47">
        <v>41.060299999999998</v>
      </c>
      <c r="C25" s="48">
        <v>49.285299999999999</v>
      </c>
      <c r="D25" s="47">
        <v>9.1948000000000008</v>
      </c>
      <c r="E25" s="50">
        <v>0.4</v>
      </c>
      <c r="F25" s="49">
        <v>0.1381</v>
      </c>
      <c r="G25" s="51">
        <v>9.0800000000000006E-2</v>
      </c>
      <c r="H25" s="105">
        <v>1.7649871453432293E-2</v>
      </c>
      <c r="I25" s="49">
        <v>1.1599999999999999E-2</v>
      </c>
      <c r="J25" s="53"/>
      <c r="K25" s="50">
        <v>2.3E-3</v>
      </c>
      <c r="L25" s="50">
        <v>2.7099999999999999E-2</v>
      </c>
      <c r="M25" s="48">
        <v>100.2253</v>
      </c>
      <c r="N25" s="52">
        <f t="shared" si="1"/>
        <v>90.525794826925662</v>
      </c>
    </row>
    <row r="26" spans="1:14" x14ac:dyDescent="0.35">
      <c r="A26" s="95" t="s">
        <v>13</v>
      </c>
      <c r="B26" s="47">
        <v>40.803600000000003</v>
      </c>
      <c r="C26" s="48">
        <v>49.137900000000002</v>
      </c>
      <c r="D26" s="47">
        <v>9.2914999999999992</v>
      </c>
      <c r="E26" s="50">
        <v>0.39760000000000001</v>
      </c>
      <c r="F26" s="49">
        <v>0.13919999999999999</v>
      </c>
      <c r="G26" s="51">
        <v>9.2100000000000001E-2</v>
      </c>
      <c r="H26" s="104">
        <v>1.9043885692885298E-2</v>
      </c>
      <c r="I26" s="49">
        <v>1.12E-2</v>
      </c>
      <c r="J26" s="50">
        <v>3.4500000000000003E-2</v>
      </c>
      <c r="K26" s="50">
        <v>4.5999999999999999E-3</v>
      </c>
      <c r="L26" s="50">
        <v>2.7799999999999998E-2</v>
      </c>
      <c r="M26" s="48">
        <v>99.956299999999999</v>
      </c>
      <c r="N26" s="52">
        <f t="shared" si="1"/>
        <v>90.409747303860726</v>
      </c>
    </row>
    <row r="27" spans="1:14" x14ac:dyDescent="0.35">
      <c r="A27" s="95" t="s">
        <v>13</v>
      </c>
      <c r="B27" s="47">
        <v>40.991100000000003</v>
      </c>
      <c r="C27" s="48">
        <v>49.332299999999996</v>
      </c>
      <c r="D27" s="47">
        <v>9.1837</v>
      </c>
      <c r="E27" s="50">
        <v>0.40100000000000002</v>
      </c>
      <c r="F27" s="49">
        <v>0.14080000000000001</v>
      </c>
      <c r="G27" s="51">
        <v>9.2999999999999999E-2</v>
      </c>
      <c r="H27" s="104">
        <v>1.8368053043110198E-2</v>
      </c>
      <c r="I27" s="49">
        <v>1.6E-2</v>
      </c>
      <c r="J27" s="50">
        <v>3.3599999999999998E-2</v>
      </c>
      <c r="K27" s="50">
        <v>4.7999999999999996E-3</v>
      </c>
      <c r="L27" s="50">
        <v>2.6499999999999999E-2</v>
      </c>
      <c r="M27" s="48">
        <v>100.2385</v>
      </c>
      <c r="N27" s="52">
        <f t="shared" si="1"/>
        <v>90.544313576891852</v>
      </c>
    </row>
    <row r="28" spans="1:14" x14ac:dyDescent="0.35">
      <c r="A28" s="95" t="s">
        <v>13</v>
      </c>
      <c r="B28" s="47">
        <v>41.049900000000001</v>
      </c>
      <c r="C28" s="48">
        <v>49.130299999999998</v>
      </c>
      <c r="D28" s="47">
        <v>9.0765999999999991</v>
      </c>
      <c r="E28" s="50">
        <v>0.39939999999999998</v>
      </c>
      <c r="F28" s="49">
        <v>0.1389</v>
      </c>
      <c r="G28" s="51">
        <v>9.3100000000000002E-2</v>
      </c>
      <c r="H28" s="104">
        <v>1.8649346045717431E-2</v>
      </c>
      <c r="I28" s="49">
        <v>5.8999999999999999E-3</v>
      </c>
      <c r="J28" s="50">
        <v>3.3099999999999997E-2</v>
      </c>
      <c r="K28" s="50">
        <v>4.4000000000000003E-3</v>
      </c>
      <c r="L28" s="50">
        <v>2.5600000000000001E-2</v>
      </c>
      <c r="M28" s="48">
        <v>99.973200000000006</v>
      </c>
      <c r="N28" s="52">
        <f t="shared" si="1"/>
        <v>90.609414699763704</v>
      </c>
    </row>
    <row r="29" spans="1:14" x14ac:dyDescent="0.35">
      <c r="A29" s="95" t="s">
        <v>13</v>
      </c>
      <c r="B29" s="47">
        <v>40.724200000000003</v>
      </c>
      <c r="C29" s="48">
        <v>49.0456</v>
      </c>
      <c r="D29" s="47">
        <v>9.1097999999999999</v>
      </c>
      <c r="E29" s="50">
        <v>0.40100000000000002</v>
      </c>
      <c r="F29" s="49">
        <v>0.1368</v>
      </c>
      <c r="G29" s="51">
        <v>9.3299999999999994E-2</v>
      </c>
      <c r="H29" s="105">
        <v>1.8305003472122026E-2</v>
      </c>
      <c r="I29" s="49">
        <v>8.8000000000000005E-3</v>
      </c>
      <c r="J29" s="50">
        <v>3.32E-2</v>
      </c>
      <c r="K29" s="50">
        <v>5.3E-3</v>
      </c>
      <c r="L29" s="50">
        <v>2.46E-2</v>
      </c>
      <c r="M29" s="48">
        <v>99.598299999999995</v>
      </c>
      <c r="N29" s="52">
        <f t="shared" si="1"/>
        <v>90.563566888459718</v>
      </c>
    </row>
    <row r="30" spans="1:14" x14ac:dyDescent="0.35">
      <c r="A30" s="95" t="s">
        <v>13</v>
      </c>
      <c r="B30" s="47">
        <v>40.554299999999998</v>
      </c>
      <c r="C30" s="48">
        <v>49.5227</v>
      </c>
      <c r="D30" s="47">
        <v>9.1781000000000006</v>
      </c>
      <c r="E30" s="50">
        <v>0.40239999999999998</v>
      </c>
      <c r="F30" s="49">
        <v>0.14000000000000001</v>
      </c>
      <c r="G30" s="51">
        <v>9.0999999999999998E-2</v>
      </c>
      <c r="H30" s="104">
        <v>1.7591470289619694E-2</v>
      </c>
      <c r="I30" s="49">
        <v>1.15E-2</v>
      </c>
      <c r="J30" s="50">
        <v>3.56E-2</v>
      </c>
      <c r="K30" s="50">
        <v>2.5000000000000001E-3</v>
      </c>
      <c r="L30" s="50">
        <v>2.7400000000000001E-2</v>
      </c>
      <c r="M30" s="48">
        <v>99.980500000000006</v>
      </c>
      <c r="N30" s="52">
        <f t="shared" si="1"/>
        <v>90.582446952576433</v>
      </c>
    </row>
    <row r="31" spans="1:14" s="28" customFormat="1" x14ac:dyDescent="0.35">
      <c r="A31" s="95" t="s">
        <v>13</v>
      </c>
      <c r="B31" s="23">
        <v>39.950200000000002</v>
      </c>
      <c r="C31" s="24">
        <v>49.355899999999998</v>
      </c>
      <c r="D31" s="23">
        <v>9.0673999999999992</v>
      </c>
      <c r="E31" s="26">
        <v>0.3987</v>
      </c>
      <c r="F31" s="25">
        <v>0.1406</v>
      </c>
      <c r="G31" s="27">
        <v>9.3100000000000002E-2</v>
      </c>
      <c r="H31" s="106">
        <v>1.6651541598461394E-2</v>
      </c>
      <c r="I31" s="25">
        <v>1.24E-2</v>
      </c>
      <c r="J31" s="26">
        <v>3.2099999999999997E-2</v>
      </c>
      <c r="K31" s="26">
        <v>5.3E-3</v>
      </c>
      <c r="L31" s="26">
        <v>2.6100000000000002E-2</v>
      </c>
      <c r="M31" s="24">
        <v>99.0959</v>
      </c>
      <c r="N31" s="52">
        <f t="shared" si="1"/>
        <v>90.65691711620444</v>
      </c>
    </row>
    <row r="32" spans="1:14" x14ac:dyDescent="0.35">
      <c r="A32" s="95" t="s">
        <v>13</v>
      </c>
      <c r="B32" s="47">
        <v>40.503799999999998</v>
      </c>
      <c r="C32" s="48">
        <v>49.3474</v>
      </c>
      <c r="D32" s="47">
        <v>9.0029000000000003</v>
      </c>
      <c r="E32" s="50">
        <v>0.39450000000000002</v>
      </c>
      <c r="F32" s="49">
        <v>0.13789999999999999</v>
      </c>
      <c r="G32" s="51">
        <v>9.1600000000000001E-2</v>
      </c>
      <c r="H32" s="104">
        <v>1.6970726134272696E-2</v>
      </c>
      <c r="I32" s="49">
        <v>1.09E-2</v>
      </c>
      <c r="J32" s="50">
        <v>3.73E-2</v>
      </c>
      <c r="K32" s="50">
        <v>3.2000000000000002E-3</v>
      </c>
      <c r="L32" s="50">
        <v>2.5999999999999999E-2</v>
      </c>
      <c r="M32" s="48">
        <v>99.57</v>
      </c>
      <c r="N32" s="52">
        <f t="shared" si="1"/>
        <v>90.715758223655186</v>
      </c>
    </row>
    <row r="33" spans="1:14" x14ac:dyDescent="0.35">
      <c r="A33" s="95" t="s">
        <v>13</v>
      </c>
      <c r="B33" s="47">
        <v>40.314700000000002</v>
      </c>
      <c r="C33" s="48">
        <v>49.152799999999999</v>
      </c>
      <c r="D33" s="47">
        <v>9.0594000000000001</v>
      </c>
      <c r="E33" s="50">
        <v>0.39660000000000001</v>
      </c>
      <c r="F33" s="49">
        <v>0.1358</v>
      </c>
      <c r="G33" s="51">
        <v>9.4600000000000004E-2</v>
      </c>
      <c r="H33" s="104">
        <v>1.8077395296802551E-2</v>
      </c>
      <c r="I33" s="49">
        <v>8.0999999999999996E-3</v>
      </c>
      <c r="J33" s="50">
        <v>4.9799999999999997E-2</v>
      </c>
      <c r="K33" s="50">
        <v>3.8999999999999998E-3</v>
      </c>
      <c r="L33" s="50">
        <v>2.93E-2</v>
      </c>
      <c r="M33" s="48">
        <v>99.260599999999997</v>
      </c>
      <c r="N33" s="52">
        <f t="shared" si="1"/>
        <v>90.629430617154298</v>
      </c>
    </row>
    <row r="34" spans="1:14" x14ac:dyDescent="0.35">
      <c r="A34" s="95" t="s">
        <v>13</v>
      </c>
      <c r="B34" s="47">
        <v>40.274999999999999</v>
      </c>
      <c r="C34" s="48">
        <v>49.267000000000003</v>
      </c>
      <c r="D34" s="47">
        <v>9.1914999999999996</v>
      </c>
      <c r="E34" s="50">
        <v>0.39929999999999999</v>
      </c>
      <c r="F34" s="49">
        <v>0.1431</v>
      </c>
      <c r="G34" s="51">
        <v>9.2999999999999999E-2</v>
      </c>
      <c r="H34" s="105">
        <v>2.0365275405442394E-2</v>
      </c>
      <c r="I34" s="49">
        <v>1.2200000000000001E-2</v>
      </c>
      <c r="J34" s="50">
        <v>3.6400000000000002E-2</v>
      </c>
      <c r="K34" s="50">
        <v>3.5999999999999999E-3</v>
      </c>
      <c r="L34" s="50">
        <v>2.6499999999999999E-2</v>
      </c>
      <c r="M34" s="48">
        <v>99.465500000000006</v>
      </c>
      <c r="N34" s="52">
        <f t="shared" si="1"/>
        <v>90.525688360829079</v>
      </c>
    </row>
    <row r="35" spans="1:14" x14ac:dyDescent="0.35">
      <c r="A35" s="95" t="s">
        <v>13</v>
      </c>
      <c r="B35" s="47">
        <v>41.165599999999998</v>
      </c>
      <c r="C35" s="48">
        <v>49.254300000000001</v>
      </c>
      <c r="D35" s="47">
        <v>9.1425000000000001</v>
      </c>
      <c r="E35" s="50">
        <v>0.39989999999999998</v>
      </c>
      <c r="F35" s="49">
        <v>0.13869999999999999</v>
      </c>
      <c r="G35" s="51">
        <v>9.2600000000000002E-2</v>
      </c>
      <c r="H35" s="104">
        <v>1.8491273699689646E-2</v>
      </c>
      <c r="I35" s="49">
        <v>1.35E-2</v>
      </c>
      <c r="J35" s="50">
        <v>3.8800000000000001E-2</v>
      </c>
      <c r="K35" s="50">
        <v>4.3E-3</v>
      </c>
      <c r="L35" s="50">
        <v>2.53E-2</v>
      </c>
      <c r="M35" s="48">
        <v>100.29130000000001</v>
      </c>
      <c r="N35" s="52">
        <f t="shared" si="1"/>
        <v>90.569232043135713</v>
      </c>
    </row>
    <row r="36" spans="1:14" x14ac:dyDescent="0.35">
      <c r="A36" s="95" t="s">
        <v>13</v>
      </c>
      <c r="B36" s="47">
        <v>41.166200000000003</v>
      </c>
      <c r="C36" s="48">
        <v>49.471899999999998</v>
      </c>
      <c r="D36" s="47">
        <v>9.0939999999999994</v>
      </c>
      <c r="E36" s="50">
        <v>0.39789999999999998</v>
      </c>
      <c r="F36" s="49">
        <v>0.13719999999999999</v>
      </c>
      <c r="G36" s="51">
        <v>9.2200000000000004E-2</v>
      </c>
      <c r="H36" s="104">
        <v>1.949050007727391E-2</v>
      </c>
      <c r="I36" s="49">
        <v>1.2E-2</v>
      </c>
      <c r="J36" s="50">
        <v>3.73E-2</v>
      </c>
      <c r="K36" s="50">
        <v>5.0000000000000001E-3</v>
      </c>
      <c r="L36" s="50">
        <v>2.7699999999999999E-2</v>
      </c>
      <c r="M36" s="48">
        <v>100.45829999999999</v>
      </c>
      <c r="N36" s="52">
        <f t="shared" si="1"/>
        <v>90.651988245346701</v>
      </c>
    </row>
    <row r="37" spans="1:14" x14ac:dyDescent="0.35">
      <c r="A37" s="95" t="s">
        <v>13</v>
      </c>
      <c r="B37" s="47">
        <v>40.999499999999998</v>
      </c>
      <c r="C37" s="48">
        <v>49.636800000000001</v>
      </c>
      <c r="D37" s="47">
        <v>9.1922999999999995</v>
      </c>
      <c r="E37" s="50">
        <v>0.3997</v>
      </c>
      <c r="F37" s="49">
        <v>0.14080000000000001</v>
      </c>
      <c r="G37" s="51">
        <v>9.2200000000000004E-2</v>
      </c>
      <c r="H37" s="104">
        <v>1.8615715168016807E-2</v>
      </c>
      <c r="I37" s="49">
        <v>1.1900000000000001E-2</v>
      </c>
      <c r="J37" s="50">
        <v>3.6200000000000003E-2</v>
      </c>
      <c r="K37" s="50">
        <v>4.8999999999999998E-3</v>
      </c>
      <c r="L37" s="50">
        <v>2.8400000000000002E-2</v>
      </c>
      <c r="M37" s="48">
        <v>100.5587</v>
      </c>
      <c r="N37" s="52">
        <f t="shared" si="1"/>
        <v>90.58888884492643</v>
      </c>
    </row>
    <row r="38" spans="1:14" s="29" customFormat="1" x14ac:dyDescent="0.35">
      <c r="A38" s="107" t="s">
        <v>13</v>
      </c>
      <c r="B38" s="54">
        <v>41.001800000000003</v>
      </c>
      <c r="C38" s="55">
        <v>49.209099999999999</v>
      </c>
      <c r="D38" s="54">
        <v>9.0169999999999995</v>
      </c>
      <c r="E38" s="57">
        <v>0.39779999999999999</v>
      </c>
      <c r="F38" s="56">
        <v>0.13370000000000001</v>
      </c>
      <c r="G38" s="58">
        <v>9.35E-2</v>
      </c>
      <c r="H38" s="105">
        <v>1.8116233202698444E-2</v>
      </c>
      <c r="I38" s="56">
        <v>9.4999999999999998E-3</v>
      </c>
      <c r="J38" s="57">
        <v>3.5700000000000003E-2</v>
      </c>
      <c r="K38" s="57">
        <v>4.5999999999999999E-3</v>
      </c>
      <c r="L38" s="57">
        <v>2.46E-2</v>
      </c>
      <c r="M38" s="55">
        <v>99.942800000000005</v>
      </c>
      <c r="N38" s="52">
        <f t="shared" si="1"/>
        <v>90.678875095706388</v>
      </c>
    </row>
    <row r="39" spans="1:14" s="29" customFormat="1" x14ac:dyDescent="0.35">
      <c r="A39" s="107" t="s">
        <v>13</v>
      </c>
      <c r="B39" s="54">
        <v>40.4846</v>
      </c>
      <c r="C39" s="55">
        <v>49.2121</v>
      </c>
      <c r="D39" s="54">
        <v>9.1662999999999997</v>
      </c>
      <c r="E39" s="57">
        <v>0.39410000000000001</v>
      </c>
      <c r="F39" s="56">
        <v>0.1394</v>
      </c>
      <c r="G39" s="58">
        <v>9.1399999999999995E-2</v>
      </c>
      <c r="H39" s="57">
        <v>1.6511717778461873E-2</v>
      </c>
      <c r="I39" s="56">
        <v>8.2000000000000007E-3</v>
      </c>
      <c r="J39" s="57">
        <v>3.5799999999999998E-2</v>
      </c>
      <c r="K39" s="57">
        <v>2.8E-3</v>
      </c>
      <c r="L39" s="57">
        <v>2.8199999999999999E-2</v>
      </c>
      <c r="M39" s="55">
        <v>99.576899999999995</v>
      </c>
      <c r="N39" s="52">
        <f t="shared" si="1"/>
        <v>90.539663163273886</v>
      </c>
    </row>
    <row r="40" spans="1:14" s="29" customFormat="1" x14ac:dyDescent="0.35">
      <c r="A40" s="107" t="s">
        <v>13</v>
      </c>
      <c r="B40" s="54">
        <v>41.050600000000003</v>
      </c>
      <c r="C40" s="55">
        <v>49.498899999999999</v>
      </c>
      <c r="D40" s="54">
        <v>9.1980000000000004</v>
      </c>
      <c r="E40" s="57">
        <v>0.39629999999999999</v>
      </c>
      <c r="F40" s="56">
        <v>0.13869999999999999</v>
      </c>
      <c r="G40" s="58">
        <v>9.1899999999999996E-2</v>
      </c>
      <c r="H40" s="57">
        <v>1.906804381913885E-2</v>
      </c>
      <c r="I40" s="56">
        <v>1.1900000000000001E-2</v>
      </c>
      <c r="J40" s="57">
        <v>3.49E-2</v>
      </c>
      <c r="K40" s="57">
        <v>4.4999999999999997E-3</v>
      </c>
      <c r="L40" s="57">
        <v>3.0099999999999998E-2</v>
      </c>
      <c r="M40" s="55">
        <v>100.4723</v>
      </c>
      <c r="N40" s="52">
        <f t="shared" si="1"/>
        <v>90.559845807435593</v>
      </c>
    </row>
    <row r="41" spans="1:14" s="29" customFormat="1" x14ac:dyDescent="0.35">
      <c r="A41" s="107" t="s">
        <v>13</v>
      </c>
      <c r="B41" s="54">
        <v>40.828000000000003</v>
      </c>
      <c r="C41" s="55">
        <v>49.494900000000001</v>
      </c>
      <c r="D41" s="54">
        <v>9.1953999999999994</v>
      </c>
      <c r="E41" s="57">
        <v>0.39560000000000001</v>
      </c>
      <c r="F41" s="56">
        <v>0.1386</v>
      </c>
      <c r="G41" s="58">
        <v>9.1999999999999998E-2</v>
      </c>
      <c r="H41" s="57">
        <v>1.6573340861819313E-2</v>
      </c>
      <c r="I41" s="56">
        <v>9.7000000000000003E-3</v>
      </c>
      <c r="J41" s="57">
        <v>3.49E-2</v>
      </c>
      <c r="K41" s="57">
        <v>3.0999999999999999E-3</v>
      </c>
      <c r="L41" s="57">
        <v>2.6499999999999999E-2</v>
      </c>
      <c r="M41" s="55">
        <v>100.23269999999999</v>
      </c>
      <c r="N41" s="52">
        <f t="shared" si="1"/>
        <v>90.561571681027729</v>
      </c>
    </row>
    <row r="42" spans="1:14" s="29" customFormat="1" x14ac:dyDescent="0.35">
      <c r="A42" s="107" t="s">
        <v>13</v>
      </c>
      <c r="B42" s="54">
        <v>40.389800000000001</v>
      </c>
      <c r="C42" s="55">
        <v>48.423400000000001</v>
      </c>
      <c r="D42" s="54">
        <v>9.2315000000000005</v>
      </c>
      <c r="E42" s="57">
        <v>0.39439999999999997</v>
      </c>
      <c r="F42" s="56">
        <v>0.14019999999999999</v>
      </c>
      <c r="G42" s="58">
        <v>9.2499999999999999E-2</v>
      </c>
      <c r="H42" s="57">
        <v>1.7169964602776359E-2</v>
      </c>
      <c r="I42" s="56">
        <v>1.34E-2</v>
      </c>
      <c r="J42" s="57">
        <v>3.4700000000000002E-2</v>
      </c>
      <c r="K42" s="57">
        <v>3.0000000000000001E-3</v>
      </c>
      <c r="L42" s="57">
        <v>2.9100000000000001E-2</v>
      </c>
      <c r="M42" s="55">
        <v>98.766599999999997</v>
      </c>
      <c r="N42" s="52">
        <f t="shared" si="1"/>
        <v>90.338683535989432</v>
      </c>
    </row>
    <row r="43" spans="1:14" s="29" customFormat="1" x14ac:dyDescent="0.35">
      <c r="A43" s="107" t="s">
        <v>13</v>
      </c>
      <c r="B43" s="54">
        <v>40.948500000000003</v>
      </c>
      <c r="C43" s="55">
        <v>49.278599999999997</v>
      </c>
      <c r="D43" s="54">
        <v>9.1532</v>
      </c>
      <c r="E43" s="57">
        <v>0.39090000000000003</v>
      </c>
      <c r="F43" s="56">
        <v>0.12959999999999999</v>
      </c>
      <c r="G43" s="58">
        <v>8.8800000000000004E-2</v>
      </c>
      <c r="H43" s="57">
        <v>1.8299190920485833E-2</v>
      </c>
      <c r="I43" s="56">
        <v>1.12E-2</v>
      </c>
      <c r="J43" s="57">
        <v>4.5499999999999999E-2</v>
      </c>
      <c r="K43" s="57">
        <v>3.7000000000000002E-3</v>
      </c>
      <c r="L43" s="57">
        <v>2.7799999999999998E-2</v>
      </c>
      <c r="M43" s="55">
        <v>100.0933</v>
      </c>
      <c r="N43" s="52">
        <f t="shared" si="1"/>
        <v>90.563452750742485</v>
      </c>
    </row>
    <row r="44" spans="1:14" s="29" customFormat="1" x14ac:dyDescent="0.35">
      <c r="A44" s="107" t="s">
        <v>13</v>
      </c>
      <c r="B44" s="54">
        <v>40.637099999999997</v>
      </c>
      <c r="C44" s="55">
        <v>49.177599999999998</v>
      </c>
      <c r="D44" s="54">
        <v>9.1575000000000006</v>
      </c>
      <c r="E44" s="57">
        <v>0.39369999999999999</v>
      </c>
      <c r="F44" s="56">
        <v>0.1351</v>
      </c>
      <c r="G44" s="58">
        <v>8.7800000000000003E-2</v>
      </c>
      <c r="H44" s="57">
        <v>1.8971227194506467E-2</v>
      </c>
      <c r="I44" s="56">
        <v>6.3E-3</v>
      </c>
      <c r="J44" s="57">
        <v>3.5400000000000001E-2</v>
      </c>
      <c r="K44" s="57">
        <v>4.5999999999999999E-3</v>
      </c>
      <c r="L44" s="57">
        <v>2.7699999999999999E-2</v>
      </c>
      <c r="M44" s="55">
        <v>99.679000000000002</v>
      </c>
      <c r="N44" s="52">
        <f t="shared" si="1"/>
        <v>90.541883126948591</v>
      </c>
    </row>
    <row r="45" spans="1:14" s="29" customFormat="1" x14ac:dyDescent="0.35">
      <c r="A45" s="107" t="s">
        <v>13</v>
      </c>
      <c r="B45" s="54">
        <v>40.768500000000003</v>
      </c>
      <c r="C45" s="55">
        <v>49.218800000000002</v>
      </c>
      <c r="D45" s="54">
        <v>9.0471000000000004</v>
      </c>
      <c r="E45" s="57">
        <v>0.39279999999999998</v>
      </c>
      <c r="F45" s="56">
        <v>0.13009999999999999</v>
      </c>
      <c r="G45" s="58">
        <v>9.0499999999999997E-2</v>
      </c>
      <c r="H45" s="57">
        <v>1.8663971881493605E-2</v>
      </c>
      <c r="I45" s="56">
        <v>8.9999999999999993E-3</v>
      </c>
      <c r="J45" s="57">
        <v>3.7199999999999997E-2</v>
      </c>
      <c r="K45" s="57">
        <v>5.0000000000000001E-3</v>
      </c>
      <c r="L45" s="57">
        <v>2.98E-2</v>
      </c>
      <c r="M45" s="55">
        <v>99.744699999999995</v>
      </c>
      <c r="N45" s="52">
        <f t="shared" si="1"/>
        <v>90.6523392708377</v>
      </c>
    </row>
    <row r="46" spans="1:14" x14ac:dyDescent="0.35">
      <c r="A46" s="95" t="s">
        <v>13</v>
      </c>
      <c r="B46" s="47">
        <v>40.804600000000001</v>
      </c>
      <c r="C46" s="48">
        <v>49.467599999999997</v>
      </c>
      <c r="D46" s="47">
        <v>9.1696000000000009</v>
      </c>
      <c r="E46" s="50">
        <v>0.39600000000000002</v>
      </c>
      <c r="F46" s="49">
        <v>0.1341</v>
      </c>
      <c r="G46" s="51">
        <v>8.7499999999999994E-2</v>
      </c>
      <c r="H46" s="50">
        <v>1.8371868381057383E-2</v>
      </c>
      <c r="I46" s="49" t="s">
        <v>15</v>
      </c>
      <c r="J46" s="50">
        <v>2.7900000000000001E-2</v>
      </c>
      <c r="K46" s="50">
        <v>9.4999999999999998E-3</v>
      </c>
      <c r="L46" s="50">
        <v>2.8899999999999999E-2</v>
      </c>
      <c r="M46" s="48">
        <v>100.1494</v>
      </c>
      <c r="N46" s="52">
        <f t="shared" si="1"/>
        <v>90.580854212569264</v>
      </c>
    </row>
    <row r="47" spans="1:14" x14ac:dyDescent="0.35">
      <c r="A47" s="95" t="s">
        <v>13</v>
      </c>
      <c r="B47" s="47">
        <v>40.131799999999998</v>
      </c>
      <c r="C47" s="48">
        <v>49.372999999999998</v>
      </c>
      <c r="D47" s="47">
        <v>9.2215000000000007</v>
      </c>
      <c r="E47" s="50">
        <v>0.39379999999999998</v>
      </c>
      <c r="F47" s="49">
        <v>0.13109999999999999</v>
      </c>
      <c r="G47" s="51">
        <v>8.9899999999999994E-2</v>
      </c>
      <c r="H47" s="50">
        <v>1.7571108607652226E-2</v>
      </c>
      <c r="I47" s="49">
        <v>8.6E-3</v>
      </c>
      <c r="J47" s="50">
        <v>3.39E-2</v>
      </c>
      <c r="K47" s="50">
        <v>3.8E-3</v>
      </c>
      <c r="L47" s="50">
        <v>2.76E-2</v>
      </c>
      <c r="M47" s="48">
        <v>99.430099999999996</v>
      </c>
      <c r="N47" s="52">
        <f t="shared" si="1"/>
        <v>90.516169623108524</v>
      </c>
    </row>
    <row r="48" spans="1:14" s="29" customFormat="1" x14ac:dyDescent="0.35">
      <c r="A48" s="107" t="s">
        <v>13</v>
      </c>
      <c r="B48" s="54">
        <v>40.72</v>
      </c>
      <c r="C48" s="55">
        <v>48.842300000000002</v>
      </c>
      <c r="D48" s="54">
        <v>9.1888000000000005</v>
      </c>
      <c r="E48" s="57">
        <v>0.39450000000000002</v>
      </c>
      <c r="F48" s="56">
        <v>0.13420000000000001</v>
      </c>
      <c r="G48" s="58">
        <v>9.0700000000000003E-2</v>
      </c>
      <c r="H48" s="57">
        <v>1.8699505401704574E-2</v>
      </c>
      <c r="I48" s="56">
        <v>9.5999999999999992E-3</v>
      </c>
      <c r="J48" s="57">
        <v>3.5799999999999998E-2</v>
      </c>
      <c r="K48" s="57">
        <v>3.2000000000000002E-3</v>
      </c>
      <c r="L48" s="57">
        <v>3.1899999999999998E-2</v>
      </c>
      <c r="M48" s="55">
        <v>99.467299999999994</v>
      </c>
      <c r="N48" s="52">
        <f t="shared" si="1"/>
        <v>90.453709815056527</v>
      </c>
    </row>
    <row r="49" spans="1:14" s="29" customFormat="1" x14ac:dyDescent="0.35">
      <c r="A49" s="107" t="s">
        <v>13</v>
      </c>
      <c r="B49" s="54">
        <v>40.547199999999997</v>
      </c>
      <c r="C49" s="55">
        <v>49.409700000000001</v>
      </c>
      <c r="D49" s="54">
        <v>9.2225999999999999</v>
      </c>
      <c r="E49" s="57">
        <v>0.39119999999999999</v>
      </c>
      <c r="F49" s="56">
        <v>0.1376</v>
      </c>
      <c r="G49" s="58">
        <v>9.06E-2</v>
      </c>
      <c r="H49" s="57">
        <v>1.7685574546060318E-2</v>
      </c>
      <c r="I49" s="56">
        <v>1.43E-2</v>
      </c>
      <c r="J49" s="57">
        <v>3.5700000000000003E-2</v>
      </c>
      <c r="K49" s="57">
        <v>4.1999999999999997E-3</v>
      </c>
      <c r="L49" s="57">
        <v>2.6599999999999999E-2</v>
      </c>
      <c r="M49" s="55">
        <v>99.894999999999996</v>
      </c>
      <c r="N49" s="52">
        <f t="shared" si="1"/>
        <v>90.521522925023561</v>
      </c>
    </row>
    <row r="50" spans="1:14" s="29" customFormat="1" x14ac:dyDescent="0.35">
      <c r="A50" s="107" t="s">
        <v>13</v>
      </c>
      <c r="B50" s="54">
        <v>40.768900000000002</v>
      </c>
      <c r="C50" s="55">
        <v>49.171300000000002</v>
      </c>
      <c r="D50" s="54">
        <v>9.2805</v>
      </c>
      <c r="E50" s="57">
        <v>0.39329999999999998</v>
      </c>
      <c r="F50" s="56">
        <v>0.13370000000000001</v>
      </c>
      <c r="G50" s="58">
        <v>9.0399999999999994E-2</v>
      </c>
      <c r="H50" s="57">
        <v>1.8714150757820444E-2</v>
      </c>
      <c r="I50" s="56">
        <v>1.09E-2</v>
      </c>
      <c r="J50" s="57">
        <v>3.7600000000000001E-2</v>
      </c>
      <c r="K50" s="57">
        <v>3.0000000000000001E-3</v>
      </c>
      <c r="L50" s="57">
        <v>2.7300000000000001E-2</v>
      </c>
      <c r="M50" s="55">
        <v>99.933199999999999</v>
      </c>
      <c r="N50" s="52">
        <f t="shared" si="1"/>
        <v>90.425897577748643</v>
      </c>
    </row>
    <row r="51" spans="1:14" x14ac:dyDescent="0.35">
      <c r="A51" s="95" t="s">
        <v>13</v>
      </c>
      <c r="B51" s="47">
        <v>40.718699999999998</v>
      </c>
      <c r="C51" s="48">
        <v>48.793999999999997</v>
      </c>
      <c r="D51" s="47">
        <v>9.1582000000000008</v>
      </c>
      <c r="E51" s="50">
        <v>0.39329999999999998</v>
      </c>
      <c r="F51" s="49">
        <v>0.13439999999999999</v>
      </c>
      <c r="G51" s="51">
        <v>9.1999999999999998E-2</v>
      </c>
      <c r="H51" s="50">
        <v>1.7957087649504506E-2</v>
      </c>
      <c r="I51" s="49">
        <v>9.2999999999999992E-3</v>
      </c>
      <c r="J51" s="50">
        <v>3.7100000000000001E-2</v>
      </c>
      <c r="K51" s="50">
        <v>3.3E-3</v>
      </c>
      <c r="L51" s="50">
        <v>2.9899999999999999E-2</v>
      </c>
      <c r="M51" s="48">
        <v>99.385099999999994</v>
      </c>
      <c r="N51" s="52">
        <f t="shared" si="1"/>
        <v>90.473950936605689</v>
      </c>
    </row>
    <row r="52" spans="1:14" x14ac:dyDescent="0.35">
      <c r="A52" s="95" t="s">
        <v>13</v>
      </c>
      <c r="B52" s="47">
        <v>40.311999999999998</v>
      </c>
      <c r="C52" s="48">
        <v>48.502000000000002</v>
      </c>
      <c r="D52" s="47">
        <v>9.2170000000000005</v>
      </c>
      <c r="E52" s="50">
        <v>0.39200000000000002</v>
      </c>
      <c r="F52" s="49">
        <v>0.13539999999999999</v>
      </c>
      <c r="G52" s="51">
        <v>9.0399999999999994E-2</v>
      </c>
      <c r="H52" s="50">
        <v>1.8117195769438689E-2</v>
      </c>
      <c r="I52" s="49">
        <v>1.2699999999999999E-2</v>
      </c>
      <c r="J52" s="50">
        <v>3.5799999999999998E-2</v>
      </c>
      <c r="K52" s="50">
        <v>3.5999999999999999E-3</v>
      </c>
      <c r="L52" s="50">
        <v>2.87E-2</v>
      </c>
      <c r="M52" s="48">
        <v>98.744699999999995</v>
      </c>
      <c r="N52" s="52">
        <f t="shared" si="1"/>
        <v>90.366522920259158</v>
      </c>
    </row>
    <row r="53" spans="1:14" s="29" customFormat="1" x14ac:dyDescent="0.35">
      <c r="A53" s="107" t="s">
        <v>13</v>
      </c>
      <c r="B53" s="54">
        <v>40.454000000000001</v>
      </c>
      <c r="C53" s="55">
        <v>48.236600000000003</v>
      </c>
      <c r="D53" s="54">
        <v>9.2355</v>
      </c>
      <c r="E53" s="57">
        <v>0.39200000000000002</v>
      </c>
      <c r="F53" s="56">
        <v>0.13250000000000001</v>
      </c>
      <c r="G53" s="58">
        <v>9.1200000000000003E-2</v>
      </c>
      <c r="H53" s="57">
        <v>1.8061493893752143E-2</v>
      </c>
      <c r="I53" s="56">
        <v>1.0999999999999999E-2</v>
      </c>
      <c r="J53" s="57">
        <v>3.39E-2</v>
      </c>
      <c r="K53" s="57">
        <v>3.3E-3</v>
      </c>
      <c r="L53" s="57">
        <v>2.92E-2</v>
      </c>
      <c r="M53" s="55">
        <v>98.634200000000007</v>
      </c>
      <c r="N53" s="52">
        <f t="shared" si="1"/>
        <v>90.301103239204124</v>
      </c>
    </row>
    <row r="54" spans="1:14" x14ac:dyDescent="0.35">
      <c r="A54" s="95" t="s">
        <v>13</v>
      </c>
      <c r="B54" s="47">
        <v>40.553699999999999</v>
      </c>
      <c r="C54" s="48">
        <v>49.535299999999999</v>
      </c>
      <c r="D54" s="47">
        <v>9.2632999999999992</v>
      </c>
      <c r="E54" s="50">
        <v>0.38929999999999998</v>
      </c>
      <c r="F54" s="49">
        <v>0.1421</v>
      </c>
      <c r="G54" s="51">
        <v>9.1899999999999996E-2</v>
      </c>
      <c r="H54" s="50">
        <v>1.3801916812108884E-2</v>
      </c>
      <c r="I54" s="49" t="s">
        <v>15</v>
      </c>
      <c r="J54" s="50">
        <v>2.6200000000000001E-2</v>
      </c>
      <c r="K54" s="50">
        <v>6.4999999999999997E-3</v>
      </c>
      <c r="L54" s="50">
        <v>3.2899999999999999E-2</v>
      </c>
      <c r="M54" s="48">
        <v>100.0624</v>
      </c>
      <c r="N54" s="52">
        <f t="shared" si="1"/>
        <v>90.505512641546147</v>
      </c>
    </row>
    <row r="55" spans="1:14" x14ac:dyDescent="0.35">
      <c r="A55" s="95" t="s">
        <v>13</v>
      </c>
      <c r="B55" s="47">
        <v>40.799999999999997</v>
      </c>
      <c r="C55" s="48">
        <v>49.502800000000001</v>
      </c>
      <c r="D55" s="47">
        <v>9.2334999999999994</v>
      </c>
      <c r="E55" s="50">
        <v>0.39389999999999997</v>
      </c>
      <c r="F55" s="49">
        <v>0.1376</v>
      </c>
      <c r="G55" s="51">
        <v>8.9399999999999993E-2</v>
      </c>
      <c r="H55" s="50">
        <v>1.6503664749099249E-2</v>
      </c>
      <c r="I55" s="49">
        <v>9.7000000000000003E-3</v>
      </c>
      <c r="J55" s="50">
        <v>3.7199999999999997E-2</v>
      </c>
      <c r="K55" s="50">
        <v>4.1000000000000003E-3</v>
      </c>
      <c r="L55" s="50">
        <v>2.6700000000000002E-2</v>
      </c>
      <c r="M55" s="48">
        <v>100.24979999999999</v>
      </c>
      <c r="N55" s="52">
        <f t="shared" si="1"/>
        <v>90.527538335564884</v>
      </c>
    </row>
    <row r="56" spans="1:14" x14ac:dyDescent="0.35">
      <c r="A56" s="95" t="s">
        <v>13</v>
      </c>
      <c r="B56" s="47">
        <v>40.713099999999997</v>
      </c>
      <c r="C56" s="48">
        <v>49.287300000000002</v>
      </c>
      <c r="D56" s="47">
        <v>9.1960999999999995</v>
      </c>
      <c r="E56" s="50">
        <v>0.39229999999999998</v>
      </c>
      <c r="F56" s="49">
        <v>0.13350000000000001</v>
      </c>
      <c r="G56" s="51">
        <v>9.0700000000000003E-2</v>
      </c>
      <c r="H56" s="50">
        <v>1.6470175767138547E-2</v>
      </c>
      <c r="I56" s="49">
        <v>8.6999999999999994E-3</v>
      </c>
      <c r="J56" s="50">
        <v>3.6900000000000002E-2</v>
      </c>
      <c r="K56" s="50">
        <v>5.0000000000000001E-3</v>
      </c>
      <c r="L56" s="50">
        <v>2.7199999999999998E-2</v>
      </c>
      <c r="M56" s="48">
        <v>99.905699999999996</v>
      </c>
      <c r="N56" s="52">
        <f t="shared" si="1"/>
        <v>90.52493031292839</v>
      </c>
    </row>
    <row r="57" spans="1:14" s="29" customFormat="1" x14ac:dyDescent="0.35">
      <c r="A57" s="107" t="s">
        <v>13</v>
      </c>
      <c r="B57" s="54">
        <v>41.079900000000002</v>
      </c>
      <c r="C57" s="55">
        <v>49.307299999999998</v>
      </c>
      <c r="D57" s="54">
        <v>9.0917999999999992</v>
      </c>
      <c r="E57" s="57">
        <v>0.39129999999999998</v>
      </c>
      <c r="F57" s="56">
        <v>0.1313</v>
      </c>
      <c r="G57" s="58">
        <v>9.0399999999999994E-2</v>
      </c>
      <c r="H57" s="57">
        <v>1.6578242494517902E-2</v>
      </c>
      <c r="I57" s="56">
        <v>6.4000000000000003E-3</v>
      </c>
      <c r="J57" s="57">
        <v>3.5900000000000001E-2</v>
      </c>
      <c r="K57" s="57">
        <v>3.0999999999999999E-3</v>
      </c>
      <c r="L57" s="57">
        <v>2.81E-2</v>
      </c>
      <c r="M57" s="55">
        <v>100.18049999999999</v>
      </c>
      <c r="N57" s="52">
        <f t="shared" si="1"/>
        <v>90.625763883328077</v>
      </c>
    </row>
    <row r="58" spans="1:14" x14ac:dyDescent="0.35">
      <c r="A58" s="95" t="s">
        <v>13</v>
      </c>
      <c r="B58" s="47">
        <v>40.692599999999999</v>
      </c>
      <c r="C58" s="48">
        <v>49.162100000000002</v>
      </c>
      <c r="D58" s="47">
        <v>9.1187000000000005</v>
      </c>
      <c r="E58" s="50">
        <v>0.39229999999999998</v>
      </c>
      <c r="F58" s="49">
        <v>0.14810000000000001</v>
      </c>
      <c r="G58" s="51">
        <v>8.8800000000000004E-2</v>
      </c>
      <c r="H58" s="50">
        <v>1.8376276599007032E-2</v>
      </c>
      <c r="I58" s="49" t="s">
        <v>15</v>
      </c>
      <c r="J58" s="50">
        <v>3.2099999999999997E-2</v>
      </c>
      <c r="K58" s="50"/>
      <c r="L58" s="50">
        <v>2.6700000000000002E-2</v>
      </c>
      <c r="M58" s="48">
        <v>99.679500000000004</v>
      </c>
      <c r="N58" s="52">
        <f t="shared" si="1"/>
        <v>90.575490573193619</v>
      </c>
    </row>
    <row r="59" spans="1:14" x14ac:dyDescent="0.35">
      <c r="A59" s="95" t="s">
        <v>13</v>
      </c>
      <c r="B59" s="47">
        <v>40.947800000000001</v>
      </c>
      <c r="C59" s="48">
        <v>49.030999999999999</v>
      </c>
      <c r="D59" s="47">
        <v>9.1858000000000004</v>
      </c>
      <c r="E59" s="50">
        <v>0.39219999999999999</v>
      </c>
      <c r="F59" s="49">
        <v>0.13519999999999999</v>
      </c>
      <c r="G59" s="51">
        <v>8.9099999999999999E-2</v>
      </c>
      <c r="H59" s="50">
        <v>1.7485572215345673E-2</v>
      </c>
      <c r="I59" s="49">
        <v>1.32E-2</v>
      </c>
      <c r="J59" s="50">
        <v>3.6299999999999999E-2</v>
      </c>
      <c r="K59" s="50">
        <v>3.5999999999999999E-3</v>
      </c>
      <c r="L59" s="50">
        <v>2.6200000000000001E-2</v>
      </c>
      <c r="M59" s="48">
        <v>99.875100000000003</v>
      </c>
      <c r="N59" s="52">
        <f t="shared" si="1"/>
        <v>90.489764950508345</v>
      </c>
    </row>
    <row r="60" spans="1:14" x14ac:dyDescent="0.35">
      <c r="A60" s="95" t="s">
        <v>13</v>
      </c>
      <c r="B60" s="47">
        <v>40.257399999999997</v>
      </c>
      <c r="C60" s="48">
        <v>49.003900000000002</v>
      </c>
      <c r="D60" s="47">
        <v>9.1102000000000007</v>
      </c>
      <c r="E60" s="50">
        <v>0.39169999999999999</v>
      </c>
      <c r="F60" s="49">
        <v>0.13780000000000001</v>
      </c>
      <c r="G60" s="51">
        <v>8.9399999999999993E-2</v>
      </c>
      <c r="H60" s="50">
        <v>1.7586895274504279E-2</v>
      </c>
      <c r="I60" s="49">
        <v>6.3E-3</v>
      </c>
      <c r="J60" s="50">
        <v>3.6999999999999998E-2</v>
      </c>
      <c r="K60" s="50">
        <v>4.4000000000000003E-3</v>
      </c>
      <c r="L60" s="50">
        <v>2.4199999999999999E-2</v>
      </c>
      <c r="M60" s="48">
        <v>99.077100000000002</v>
      </c>
      <c r="N60" s="52">
        <f t="shared" si="1"/>
        <v>90.555919755556388</v>
      </c>
    </row>
    <row r="61" spans="1:14" s="29" customFormat="1" x14ac:dyDescent="0.35">
      <c r="A61" s="95" t="s">
        <v>70</v>
      </c>
      <c r="B61" s="54">
        <v>40.466200000000001</v>
      </c>
      <c r="C61" s="55">
        <v>49.560600000000001</v>
      </c>
      <c r="D61" s="54">
        <v>9.1419999999999995</v>
      </c>
      <c r="E61" s="57">
        <v>0.38900000000000001</v>
      </c>
      <c r="F61" s="56">
        <v>0.13639999999999999</v>
      </c>
      <c r="G61" s="58">
        <v>8.9499999999999996E-2</v>
      </c>
      <c r="H61" s="57">
        <v>1.6505028482567418E-2</v>
      </c>
      <c r="I61" s="56">
        <v>1.4500000000000001E-2</v>
      </c>
      <c r="J61" s="57">
        <v>3.2599999999999997E-2</v>
      </c>
      <c r="K61" s="57"/>
      <c r="L61" s="57">
        <v>2.93E-2</v>
      </c>
      <c r="M61" s="55">
        <v>99.873699999999999</v>
      </c>
      <c r="N61" s="52">
        <f t="shared" si="1"/>
        <v>90.622515972462125</v>
      </c>
    </row>
    <row r="62" spans="1:14" s="29" customFormat="1" x14ac:dyDescent="0.35">
      <c r="A62" s="95" t="s">
        <v>70</v>
      </c>
      <c r="B62" s="54">
        <v>40.434399999999997</v>
      </c>
      <c r="C62" s="55">
        <v>49.317500000000003</v>
      </c>
      <c r="D62" s="54">
        <v>9.1670999999999996</v>
      </c>
      <c r="E62" s="57">
        <v>0.39069999999999999</v>
      </c>
      <c r="F62" s="56">
        <v>0.13389999999999999</v>
      </c>
      <c r="G62" s="58">
        <v>8.9099999999999999E-2</v>
      </c>
      <c r="H62" s="57">
        <v>1.7287802280625701E-2</v>
      </c>
      <c r="I62" s="56">
        <v>1.44E-2</v>
      </c>
      <c r="J62" s="57">
        <v>3.2300000000000002E-2</v>
      </c>
      <c r="K62" s="57"/>
      <c r="L62" s="57">
        <v>2.5100000000000001E-2</v>
      </c>
      <c r="M62" s="55">
        <v>99.618799999999993</v>
      </c>
      <c r="N62" s="52">
        <f t="shared" si="1"/>
        <v>90.557226260046193</v>
      </c>
    </row>
    <row r="63" spans="1:14" s="29" customFormat="1" x14ac:dyDescent="0.35">
      <c r="A63" s="95" t="s">
        <v>70</v>
      </c>
      <c r="B63" s="54">
        <v>40.6188</v>
      </c>
      <c r="C63" s="55">
        <v>49.0291</v>
      </c>
      <c r="D63" s="54">
        <v>9.0635999999999992</v>
      </c>
      <c r="E63" s="57">
        <v>0.3916</v>
      </c>
      <c r="F63" s="56">
        <v>0.13300000000000001</v>
      </c>
      <c r="G63" s="58">
        <v>8.9399999999999993E-2</v>
      </c>
      <c r="H63" s="57">
        <v>1.739863538567097E-2</v>
      </c>
      <c r="I63" s="56">
        <v>1.4999999999999999E-2</v>
      </c>
      <c r="J63" s="57">
        <v>3.3099999999999997E-2</v>
      </c>
      <c r="K63" s="57"/>
      <c r="L63" s="57">
        <v>2.8000000000000001E-2</v>
      </c>
      <c r="M63" s="55">
        <v>99.4161</v>
      </c>
      <c r="N63" s="52">
        <f t="shared" si="1"/>
        <v>90.604064118309424</v>
      </c>
    </row>
    <row r="64" spans="1:14" s="29" customFormat="1" x14ac:dyDescent="0.35">
      <c r="A64" s="95" t="s">
        <v>70</v>
      </c>
      <c r="B64" s="54">
        <v>40.5289</v>
      </c>
      <c r="C64" s="55">
        <v>49.213299999999997</v>
      </c>
      <c r="D64" s="54">
        <v>9.0945</v>
      </c>
      <c r="E64" s="57">
        <v>0.39140000000000003</v>
      </c>
      <c r="F64" s="56">
        <v>0.13450000000000001</v>
      </c>
      <c r="G64" s="58">
        <v>8.9599999999999999E-2</v>
      </c>
      <c r="H64" s="57">
        <v>1.7062065487929438E-2</v>
      </c>
      <c r="I64" s="56">
        <v>1.6899999999999998E-2</v>
      </c>
      <c r="J64" s="57">
        <v>3.2300000000000002E-2</v>
      </c>
      <c r="K64" s="57"/>
      <c r="L64" s="57">
        <v>2.9899999999999999E-2</v>
      </c>
      <c r="M64" s="55">
        <v>99.545500000000004</v>
      </c>
      <c r="N64" s="52">
        <f t="shared" si="1"/>
        <v>90.607013234618208</v>
      </c>
    </row>
    <row r="65" spans="1:14" s="29" customFormat="1" ht="15.45" thickBot="1" x14ac:dyDescent="0.4">
      <c r="A65" s="96" t="s">
        <v>70</v>
      </c>
      <c r="B65" s="59">
        <v>40.549999999999997</v>
      </c>
      <c r="C65" s="60">
        <v>49.242100000000001</v>
      </c>
      <c r="D65" s="59">
        <v>9.1014999999999997</v>
      </c>
      <c r="E65" s="62">
        <v>0.3911</v>
      </c>
      <c r="F65" s="61">
        <v>0.13450000000000001</v>
      </c>
      <c r="G65" s="63">
        <v>9.0899999999999995E-2</v>
      </c>
      <c r="H65" s="62">
        <v>1.7368629533009484E-2</v>
      </c>
      <c r="I65" s="61">
        <v>1.55E-2</v>
      </c>
      <c r="J65" s="62">
        <v>3.1800000000000002E-2</v>
      </c>
      <c r="K65" s="62"/>
      <c r="L65" s="62">
        <v>0.03</v>
      </c>
      <c r="M65" s="60">
        <v>99.601900000000001</v>
      </c>
      <c r="N65" s="52">
        <f t="shared" si="1"/>
        <v>90.60544405454435</v>
      </c>
    </row>
    <row r="66" spans="1:14" ht="18" thickBot="1" x14ac:dyDescent="0.4">
      <c r="A66" s="97" t="s">
        <v>16</v>
      </c>
      <c r="B66" s="45" t="s">
        <v>65</v>
      </c>
      <c r="C66" s="45" t="s">
        <v>5</v>
      </c>
      <c r="D66" s="45" t="s">
        <v>3</v>
      </c>
      <c r="E66" s="45" t="s">
        <v>7</v>
      </c>
      <c r="F66" s="45" t="s">
        <v>2</v>
      </c>
      <c r="G66" s="45" t="s">
        <v>10</v>
      </c>
      <c r="H66" s="45" t="s">
        <v>4</v>
      </c>
      <c r="I66" s="45" t="s">
        <v>8</v>
      </c>
      <c r="J66" s="45" t="s">
        <v>66</v>
      </c>
      <c r="K66" s="45" t="s">
        <v>67</v>
      </c>
      <c r="L66" s="45" t="s">
        <v>68</v>
      </c>
      <c r="M66" s="45" t="s">
        <v>69</v>
      </c>
      <c r="N66" s="46" t="s">
        <v>12</v>
      </c>
    </row>
    <row r="67" spans="1:14" ht="15.45" x14ac:dyDescent="0.35">
      <c r="A67" s="98" t="s">
        <v>81</v>
      </c>
      <c r="B67" s="9">
        <v>40.81</v>
      </c>
      <c r="C67" s="9">
        <v>49.42</v>
      </c>
      <c r="D67" s="9">
        <v>9.2899999999999991</v>
      </c>
      <c r="E67" s="11">
        <v>0.39100000000000001</v>
      </c>
      <c r="F67" s="10">
        <v>0.14000000000000001</v>
      </c>
      <c r="G67" s="12">
        <v>9.2999999999999999E-2</v>
      </c>
      <c r="H67" s="11">
        <v>1.9E-2</v>
      </c>
      <c r="I67" s="10">
        <v>7.0000000000000001E-3</v>
      </c>
      <c r="J67" s="11">
        <v>3.3000000000000002E-2</v>
      </c>
      <c r="K67" s="11">
        <v>4.4999999999999997E-3</v>
      </c>
      <c r="L67" s="11">
        <v>2.996167493653358E-2</v>
      </c>
      <c r="M67" s="9">
        <f>SUM(B67:L67)</f>
        <v>100.23746167493655</v>
      </c>
      <c r="N67" s="52">
        <f>100*(C67/40.304)/((C67/40.304)+(D67/71.846))</f>
        <v>90.460660933465803</v>
      </c>
    </row>
    <row r="68" spans="1:14" x14ac:dyDescent="0.35">
      <c r="A68" s="99" t="s">
        <v>17</v>
      </c>
      <c r="B68" s="47">
        <f t="shared" ref="B68:C68" si="2">AVERAGE(B3:B65)</f>
        <v>40.748749206349203</v>
      </c>
      <c r="C68" s="48">
        <f t="shared" si="2"/>
        <v>49.236176190476193</v>
      </c>
      <c r="D68" s="47">
        <f t="shared" ref="D68:M68" si="3">AVERAGE(D3:D65)</f>
        <v>9.1734174603174576</v>
      </c>
      <c r="E68" s="50">
        <f t="shared" si="3"/>
        <v>0.39369682539682538</v>
      </c>
      <c r="F68" s="49">
        <f t="shared" si="3"/>
        <v>0.13623650793650791</v>
      </c>
      <c r="G68" s="50">
        <f t="shared" si="3"/>
        <v>9.1628571428571448E-2</v>
      </c>
      <c r="H68" s="50">
        <f t="shared" si="3"/>
        <v>1.8054328970663565E-2</v>
      </c>
      <c r="I68" s="49">
        <f t="shared" si="3"/>
        <v>1.0369090909090908E-2</v>
      </c>
      <c r="J68" s="50">
        <f t="shared" si="3"/>
        <v>3.3978333333333333E-2</v>
      </c>
      <c r="K68" s="50">
        <f t="shared" si="3"/>
        <v>4.27017543859649E-3</v>
      </c>
      <c r="L68" s="50">
        <f t="shared" si="3"/>
        <v>2.7292063492063486E-2</v>
      </c>
      <c r="M68" s="48">
        <f t="shared" si="3"/>
        <v>99.869833333333361</v>
      </c>
      <c r="N68" s="52">
        <f>100*(C68/40.31)/((C68/40.31)+(D68/71.85))</f>
        <v>90.536405676489395</v>
      </c>
    </row>
    <row r="69" spans="1:14" s="31" customFormat="1" ht="15.45" x14ac:dyDescent="0.4">
      <c r="A69" s="99" t="s">
        <v>44</v>
      </c>
      <c r="B69" s="64">
        <f>STDEV(B3:B65)*2</f>
        <v>0.56080628001754629</v>
      </c>
      <c r="C69" s="64">
        <f t="shared" ref="C69:D69" si="4">STDEV(C3:C65)*2</f>
        <v>0.60779908577061403</v>
      </c>
      <c r="D69" s="64">
        <f t="shared" si="4"/>
        <v>0.13807471815339245</v>
      </c>
      <c r="E69" s="66">
        <f t="shared" ref="E69:N69" si="5">STDEV(E3:E65)*2</f>
        <v>7.6196662575265094E-3</v>
      </c>
      <c r="F69" s="65">
        <f t="shared" si="5"/>
        <v>6.7162106815598687E-3</v>
      </c>
      <c r="G69" s="66">
        <f t="shared" si="5"/>
        <v>4.7812035968050346E-3</v>
      </c>
      <c r="H69" s="66">
        <f t="shared" si="5"/>
        <v>2.0907810633716013E-3</v>
      </c>
      <c r="I69" s="65">
        <f t="shared" si="5"/>
        <v>5.559359505777451E-3</v>
      </c>
      <c r="J69" s="66">
        <f t="shared" si="5"/>
        <v>8.6914016865426349E-3</v>
      </c>
      <c r="K69" s="66">
        <f t="shared" si="5"/>
        <v>2.2803398594697932E-3</v>
      </c>
      <c r="L69" s="66">
        <f t="shared" si="5"/>
        <v>4.0680187120611258E-3</v>
      </c>
      <c r="M69" s="64">
        <f t="shared" si="5"/>
        <v>0.96187045670603333</v>
      </c>
      <c r="N69" s="67">
        <f t="shared" si="5"/>
        <v>0.16925350621692598</v>
      </c>
    </row>
    <row r="70" spans="1:14" x14ac:dyDescent="0.35">
      <c r="A70" s="99" t="s">
        <v>45</v>
      </c>
      <c r="B70" s="47">
        <f t="shared" ref="B70:L70" si="6">100*B69/B68</f>
        <v>1.3762539732880072</v>
      </c>
      <c r="C70" s="47">
        <f t="shared" si="6"/>
        <v>1.234456314030701</v>
      </c>
      <c r="D70" s="47">
        <f t="shared" si="6"/>
        <v>1.5051611763083788</v>
      </c>
      <c r="E70" s="47">
        <f>100*E69/E68</f>
        <v>1.9354147064422713</v>
      </c>
      <c r="F70" s="47">
        <f t="shared" si="6"/>
        <v>4.9298171123777728</v>
      </c>
      <c r="G70" s="47">
        <f>100*G69/G68</f>
        <v>5.2180269999431301</v>
      </c>
      <c r="H70" s="47">
        <f t="shared" si="6"/>
        <v>11.580497213543113</v>
      </c>
      <c r="I70" s="48">
        <f t="shared" si="6"/>
        <v>53.614724323647181</v>
      </c>
      <c r="J70" s="48">
        <f>100*J69/J68</f>
        <v>25.579246637198121</v>
      </c>
      <c r="K70" s="48">
        <f t="shared" si="6"/>
        <v>53.401549708207988</v>
      </c>
      <c r="L70" s="48">
        <f t="shared" si="6"/>
        <v>14.905500689766837</v>
      </c>
      <c r="M70" s="47">
        <f>100*M69/M68</f>
        <v>0.96312412327316033</v>
      </c>
      <c r="N70" s="52">
        <f>100*N69/N68</f>
        <v>0.18694524589557229</v>
      </c>
    </row>
    <row r="71" spans="1:14" s="17" customFormat="1" x14ac:dyDescent="0.4">
      <c r="A71" s="99" t="s">
        <v>46</v>
      </c>
      <c r="B71" s="47">
        <v>0.24</v>
      </c>
      <c r="C71" s="48">
        <v>0.3</v>
      </c>
      <c r="D71" s="47">
        <v>0.12</v>
      </c>
      <c r="E71" s="50">
        <v>3.0000000000000001E-3</v>
      </c>
      <c r="F71" s="49">
        <v>3.5000000000000001E-3</v>
      </c>
      <c r="G71" s="50">
        <v>1.6000000000000001E-3</v>
      </c>
      <c r="H71" s="50">
        <v>1.6999999999999999E-3</v>
      </c>
      <c r="I71" s="50">
        <v>3.3E-3</v>
      </c>
      <c r="J71" s="50">
        <v>1.2999999999999999E-3</v>
      </c>
      <c r="K71" s="50">
        <v>1.6999999999999999E-3</v>
      </c>
      <c r="L71" s="50">
        <v>2.2000000000000001E-3</v>
      </c>
      <c r="M71" s="48"/>
      <c r="N71" s="52"/>
    </row>
    <row r="72" spans="1:14" ht="15.45" x14ac:dyDescent="0.35">
      <c r="A72" s="99" t="s">
        <v>47</v>
      </c>
      <c r="B72" s="68">
        <f t="shared" ref="B72:L72" si="7">(ABS((B67-B68)/B67))*100</f>
        <v>0.15008770803920496</v>
      </c>
      <c r="C72" s="68">
        <f t="shared" si="7"/>
        <v>0.37196238268678322</v>
      </c>
      <c r="D72" s="68">
        <f t="shared" si="7"/>
        <v>1.2549250773147633</v>
      </c>
      <c r="E72" s="69">
        <f>(ABS((E67-E68)/E67))*100</f>
        <v>0.68972516542848183</v>
      </c>
      <c r="F72" s="68">
        <f t="shared" si="7"/>
        <v>2.6882086167800767</v>
      </c>
      <c r="G72" s="68">
        <f>(ABS((G67-G68)/G67))*100</f>
        <v>1.4746543778801626</v>
      </c>
      <c r="H72" s="69">
        <f t="shared" si="7"/>
        <v>4.9772159438759722</v>
      </c>
      <c r="I72" s="70">
        <f t="shared" si="7"/>
        <v>48.129870129870106</v>
      </c>
      <c r="J72" s="68">
        <f t="shared" si="7"/>
        <v>2.9646464646464579</v>
      </c>
      <c r="K72" s="68">
        <f t="shared" si="7"/>
        <v>5.1072124756335473</v>
      </c>
      <c r="L72" s="69">
        <f t="shared" si="7"/>
        <v>8.9100874704935844</v>
      </c>
      <c r="M72" s="68">
        <f>(ABS((M67-M68)/M67))*100</f>
        <v>0.36675743325922194</v>
      </c>
      <c r="N72" s="71">
        <f>(ABS((N67-N68)/N67))*100</f>
        <v>8.3732245864643784E-2</v>
      </c>
    </row>
    <row r="73" spans="1:14" ht="15.9" thickBot="1" x14ac:dyDescent="0.45">
      <c r="A73" s="103" t="s">
        <v>58</v>
      </c>
      <c r="B73" s="82">
        <v>5.5E-2</v>
      </c>
      <c r="C73" s="82">
        <v>0.04</v>
      </c>
      <c r="D73" s="82">
        <v>5.3999999999999999E-2</v>
      </c>
      <c r="E73" s="84">
        <v>1.8E-3</v>
      </c>
      <c r="F73" s="83">
        <v>3.0000000000000001E-3</v>
      </c>
      <c r="G73" s="84">
        <v>1.4E-3</v>
      </c>
      <c r="H73" s="84">
        <v>1.4E-3</v>
      </c>
      <c r="I73" s="84">
        <v>3.0000000000000001E-3</v>
      </c>
      <c r="J73" s="84">
        <v>8.0000000000000004E-4</v>
      </c>
      <c r="K73" s="84">
        <v>1E-3</v>
      </c>
      <c r="L73" s="84"/>
      <c r="M73" s="86"/>
      <c r="N73" s="87"/>
    </row>
    <row r="74" spans="1:14" ht="15.45" x14ac:dyDescent="0.4">
      <c r="A74" s="100" t="s">
        <v>18</v>
      </c>
      <c r="B74" s="88"/>
      <c r="C74" s="89"/>
      <c r="D74" s="88"/>
      <c r="E74" s="91"/>
      <c r="F74" s="90"/>
      <c r="G74" s="92"/>
      <c r="H74" s="91"/>
      <c r="I74" s="90"/>
      <c r="J74" s="91"/>
      <c r="K74" s="91"/>
      <c r="L74" s="91"/>
      <c r="M74" s="89"/>
      <c r="N74" s="93"/>
    </row>
    <row r="75" spans="1:14" ht="15.45" x14ac:dyDescent="0.4">
      <c r="A75" s="101" t="s">
        <v>81</v>
      </c>
      <c r="B75" s="13">
        <v>40.81</v>
      </c>
      <c r="C75" s="13">
        <v>49.42</v>
      </c>
      <c r="D75" s="9">
        <v>9.2899999999999991</v>
      </c>
      <c r="E75" s="11">
        <v>0.39100000000000001</v>
      </c>
      <c r="F75" s="14">
        <v>0.14000000000000001</v>
      </c>
      <c r="G75" s="16">
        <v>9.2999999999999999E-2</v>
      </c>
      <c r="H75" s="15">
        <v>1.9E-2</v>
      </c>
      <c r="I75" s="14">
        <v>7.0000000000000001E-3</v>
      </c>
      <c r="J75" s="15">
        <v>3.3000000000000002E-2</v>
      </c>
      <c r="K75" s="15">
        <v>4.4999999999999997E-3</v>
      </c>
      <c r="L75" s="15">
        <v>2.996167493653358E-2</v>
      </c>
      <c r="M75" s="13">
        <f>SUM(B75:L75)</f>
        <v>100.23746167493655</v>
      </c>
      <c r="N75" s="52">
        <f>100*(C75/40.304)/((C75/40.304)+(D75/71.846))</f>
        <v>90.460660933465803</v>
      </c>
    </row>
    <row r="76" spans="1:14" x14ac:dyDescent="0.35">
      <c r="A76" s="102" t="s">
        <v>17</v>
      </c>
      <c r="B76" s="72">
        <f t="shared" ref="B76:D76" si="8">AVERAGE(B61:B65)</f>
        <v>40.519660000000002</v>
      </c>
      <c r="C76" s="73">
        <f t="shared" si="8"/>
        <v>49.27252</v>
      </c>
      <c r="D76" s="72">
        <f t="shared" si="8"/>
        <v>9.1137400000000017</v>
      </c>
      <c r="E76" s="75">
        <f t="shared" ref="E76:J76" si="9">AVERAGE(E61:E65)</f>
        <v>0.39076</v>
      </c>
      <c r="F76" s="74">
        <f t="shared" si="9"/>
        <v>0.13446000000000002</v>
      </c>
      <c r="G76" s="75">
        <f t="shared" si="9"/>
        <v>8.9699999999999988E-2</v>
      </c>
      <c r="H76" s="75">
        <f t="shared" si="9"/>
        <v>1.7124432233960603E-2</v>
      </c>
      <c r="I76" s="74">
        <f t="shared" si="9"/>
        <v>1.5260000000000001E-2</v>
      </c>
      <c r="J76" s="75">
        <f t="shared" si="9"/>
        <v>3.2419999999999997E-2</v>
      </c>
      <c r="K76" s="75"/>
      <c r="L76" s="75">
        <f>AVERAGE(L61:L65)</f>
        <v>2.8459999999999996E-2</v>
      </c>
      <c r="M76" s="73">
        <f>AVERAGE(M61:M65)</f>
        <v>99.611199999999997</v>
      </c>
      <c r="N76" s="76">
        <f>100*(C76/40.31)/((C76/40.31)+(D76/71.85))</f>
        <v>90.598465817759603</v>
      </c>
    </row>
    <row r="77" spans="1:14" s="31" customFormat="1" ht="15.45" x14ac:dyDescent="0.4">
      <c r="A77" s="99" t="s">
        <v>44</v>
      </c>
      <c r="B77" s="64">
        <f t="shared" ref="B77:D77" si="10">STDEV(B61:B65)*2</f>
        <v>0.14478215359636146</v>
      </c>
      <c r="C77" s="64">
        <f t="shared" si="10"/>
        <v>0.38561505157345871</v>
      </c>
      <c r="D77" s="64">
        <f t="shared" si="10"/>
        <v>8.1730850968284988E-2</v>
      </c>
      <c r="E77" s="66">
        <f t="shared" ref="E77:J77" si="11">STDEV(E61:E65)*2</f>
        <v>2.081345718519631E-3</v>
      </c>
      <c r="F77" s="65">
        <f t="shared" si="11"/>
        <v>2.4923884127478935E-3</v>
      </c>
      <c r="G77" s="66">
        <f t="shared" si="11"/>
        <v>1.3928388277184101E-3</v>
      </c>
      <c r="H77" s="66">
        <f t="shared" si="11"/>
        <v>7.4098588358246728E-4</v>
      </c>
      <c r="I77" s="65">
        <f t="shared" si="11"/>
        <v>2.0327321515635046E-3</v>
      </c>
      <c r="J77" s="66">
        <f t="shared" si="11"/>
        <v>9.5289033996572351E-4</v>
      </c>
      <c r="K77" s="66"/>
      <c r="L77" s="66">
        <f>STDEV(L61:L65)*2</f>
        <v>4.0806862168022654E-3</v>
      </c>
      <c r="M77" s="64">
        <f>STDEV(M61:M65)*2</f>
        <v>0.33381282180287658</v>
      </c>
      <c r="N77" s="67">
        <f>STDEV(N61:N65)*2</f>
        <v>4.9286002228184668E-2</v>
      </c>
    </row>
    <row r="78" spans="1:14" x14ac:dyDescent="0.35">
      <c r="A78" s="102" t="s">
        <v>45</v>
      </c>
      <c r="B78" s="72">
        <f t="shared" ref="B78:I78" si="12">100*B77/B76</f>
        <v>0.3573133476351022</v>
      </c>
      <c r="C78" s="72">
        <f t="shared" si="12"/>
        <v>0.78261686549309573</v>
      </c>
      <c r="D78" s="72">
        <f t="shared" si="12"/>
        <v>0.89678716935401903</v>
      </c>
      <c r="E78" s="72">
        <f>100*E77/E76</f>
        <v>0.53264042341069484</v>
      </c>
      <c r="F78" s="72">
        <f t="shared" si="12"/>
        <v>1.8536281516792303</v>
      </c>
      <c r="G78" s="72">
        <f>100*G77/G76</f>
        <v>1.5527746128410371</v>
      </c>
      <c r="H78" s="72">
        <f t="shared" si="12"/>
        <v>4.3270683282156872</v>
      </c>
      <c r="I78" s="72">
        <f t="shared" si="12"/>
        <v>13.32065630120252</v>
      </c>
      <c r="J78" s="72">
        <f>100*J77/J76</f>
        <v>2.9392052435710165</v>
      </c>
      <c r="K78" s="72"/>
      <c r="L78" s="73">
        <f>100*L77/L76</f>
        <v>14.338321211532911</v>
      </c>
      <c r="M78" s="72">
        <f>100*M77/M76</f>
        <v>0.33511575184605402</v>
      </c>
      <c r="N78" s="76">
        <f>100*N77/N76</f>
        <v>5.4400482153113196E-2</v>
      </c>
    </row>
    <row r="79" spans="1:14" s="17" customFormat="1" ht="15.45" x14ac:dyDescent="0.4">
      <c r="A79" s="99" t="s">
        <v>46</v>
      </c>
      <c r="B79" s="47">
        <v>0.24</v>
      </c>
      <c r="C79" s="48">
        <v>0.3</v>
      </c>
      <c r="D79" s="47">
        <v>0.12</v>
      </c>
      <c r="E79" s="50">
        <v>3.0000000000000001E-3</v>
      </c>
      <c r="F79" s="49">
        <v>3.5000000000000001E-3</v>
      </c>
      <c r="G79" s="50">
        <v>1.6000000000000001E-3</v>
      </c>
      <c r="H79" s="50">
        <v>1.6999999999999999E-3</v>
      </c>
      <c r="I79" s="50">
        <v>3.3E-3</v>
      </c>
      <c r="J79" s="77">
        <v>8.4000000000000003E-4</v>
      </c>
      <c r="K79" s="50"/>
      <c r="L79" s="50">
        <v>2.2000000000000001E-3</v>
      </c>
      <c r="M79" s="48"/>
      <c r="N79" s="52"/>
    </row>
    <row r="80" spans="1:14" ht="15.45" x14ac:dyDescent="0.4">
      <c r="A80" s="99" t="s">
        <v>47</v>
      </c>
      <c r="B80" s="78">
        <f t="shared" ref="B80:I80" si="13">(ABS((B75-B76)/B75))*100</f>
        <v>0.71144327370742577</v>
      </c>
      <c r="C80" s="78">
        <f t="shared" si="13"/>
        <v>0.29842169162282806</v>
      </c>
      <c r="D80" s="78">
        <f t="shared" si="13"/>
        <v>1.8973089343379701</v>
      </c>
      <c r="E80" s="79">
        <f>(ABS((E75-E76)/E75))*100</f>
        <v>6.1381074168802549E-2</v>
      </c>
      <c r="F80" s="78">
        <f t="shared" si="13"/>
        <v>3.9571428571428493</v>
      </c>
      <c r="G80" s="78">
        <f>(ABS((G75-G76)/G75))*100</f>
        <v>3.5483870967742055</v>
      </c>
      <c r="H80" s="79">
        <f t="shared" si="13"/>
        <v>9.8714092949441934</v>
      </c>
      <c r="I80" s="80">
        <f t="shared" si="13"/>
        <v>118</v>
      </c>
      <c r="J80" s="78">
        <f>(ABS((J75-J76)/J75))*100</f>
        <v>1.75757575757577</v>
      </c>
      <c r="K80" s="78"/>
      <c r="L80" s="79">
        <f>(ABS((L75-L76)/L75))*100</f>
        <v>5.0119859444257138</v>
      </c>
      <c r="M80" s="78">
        <f>(ABS((M75-M76)/M75))*100</f>
        <v>0.62477806647526934</v>
      </c>
      <c r="N80" s="81">
        <f>(ABS((N75-N76)/N75))*100</f>
        <v>0.15233680903034311</v>
      </c>
    </row>
    <row r="81" spans="1:14" ht="15.9" thickBot="1" x14ac:dyDescent="0.45">
      <c r="A81" s="103" t="s">
        <v>58</v>
      </c>
      <c r="B81" s="82">
        <v>5.5E-2</v>
      </c>
      <c r="C81" s="82">
        <v>0.04</v>
      </c>
      <c r="D81" s="82">
        <v>5.3999999999999999E-2</v>
      </c>
      <c r="E81" s="84">
        <v>1.8E-3</v>
      </c>
      <c r="F81" s="83">
        <v>3.0000000000000001E-3</v>
      </c>
      <c r="G81" s="84">
        <v>1.4E-3</v>
      </c>
      <c r="H81" s="84">
        <v>1.4E-3</v>
      </c>
      <c r="I81" s="84">
        <v>3.0000000000000001E-3</v>
      </c>
      <c r="J81" s="85">
        <v>5.5999999999999995E-4</v>
      </c>
      <c r="K81" s="84">
        <v>1E-3</v>
      </c>
      <c r="L81" s="84"/>
      <c r="M81" s="86"/>
      <c r="N81" s="87"/>
    </row>
    <row r="82" spans="1:14" x14ac:dyDescent="0.35">
      <c r="N82" s="32"/>
    </row>
    <row r="83" spans="1:14" x14ac:dyDescent="0.35">
      <c r="B83" s="19" t="s">
        <v>11</v>
      </c>
      <c r="C83" s="22" t="s">
        <v>12</v>
      </c>
      <c r="D83" s="18" t="s">
        <v>1</v>
      </c>
      <c r="E83" s="19" t="s">
        <v>5</v>
      </c>
      <c r="F83" s="18" t="s">
        <v>3</v>
      </c>
      <c r="G83" s="21" t="s">
        <v>7</v>
      </c>
      <c r="H83" s="20" t="s">
        <v>2</v>
      </c>
      <c r="I83" s="22" t="s">
        <v>10</v>
      </c>
      <c r="J83" s="21" t="s">
        <v>4</v>
      </c>
      <c r="K83" s="21" t="s">
        <v>9</v>
      </c>
      <c r="L83" s="21" t="s">
        <v>6</v>
      </c>
      <c r="M83" s="21" t="s">
        <v>0</v>
      </c>
      <c r="N83" s="20" t="s">
        <v>8</v>
      </c>
    </row>
    <row r="84" spans="1:14" s="4" customFormat="1" x14ac:dyDescent="0.4">
      <c r="A84" s="17" t="s">
        <v>59</v>
      </c>
      <c r="B84" s="31">
        <f>(M68-M67)/M67*100</f>
        <v>-0.36675743325922194</v>
      </c>
      <c r="C84" s="31">
        <f>(N68-N67)/N67*100</f>
        <v>8.3732245864643784E-2</v>
      </c>
      <c r="D84" s="31">
        <f t="shared" ref="D84:F84" si="14">(B68-B67)/B67*100</f>
        <v>-0.15008770803920496</v>
      </c>
      <c r="E84" s="31">
        <f t="shared" si="14"/>
        <v>-0.37196238268678322</v>
      </c>
      <c r="F84" s="31">
        <f t="shared" si="14"/>
        <v>-1.2549250773147633</v>
      </c>
      <c r="G84" s="31">
        <f>(E68-E67)/E67*100</f>
        <v>0.68972516542848183</v>
      </c>
      <c r="H84" s="31">
        <f>(F68-F67)/F67*100</f>
        <v>-2.6882086167800767</v>
      </c>
      <c r="I84" s="31">
        <f>(G68-G67)/G67*100</f>
        <v>-1.4746543778801626</v>
      </c>
      <c r="J84" s="31">
        <f>(H68-H67)/H67*100</f>
        <v>-4.9772159438759722</v>
      </c>
      <c r="K84" s="31">
        <f>(J68-J67)/J67*100</f>
        <v>2.9646464646464579</v>
      </c>
      <c r="L84" s="31">
        <f>(L68-L67)/L67*100</f>
        <v>-8.9100874704935844</v>
      </c>
      <c r="M84" s="31">
        <f>(K68-K67)/K67*100</f>
        <v>-5.1072124756335473</v>
      </c>
      <c r="N84" s="31">
        <f>(I68-I67)/I67*100</f>
        <v>48.129870129870106</v>
      </c>
    </row>
    <row r="85" spans="1:14" s="4" customFormat="1" x14ac:dyDescent="0.4">
      <c r="A85" s="17" t="s">
        <v>60</v>
      </c>
      <c r="B85" s="31"/>
      <c r="C85" s="31"/>
      <c r="D85" s="31">
        <f t="shared" ref="D85:F85" si="15">B71/B68*100</f>
        <v>0.58897513340754215</v>
      </c>
      <c r="E85" s="31">
        <f t="shared" si="15"/>
        <v>0.60930808038262996</v>
      </c>
      <c r="F85" s="31">
        <f t="shared" si="15"/>
        <v>1.3081275382821971</v>
      </c>
      <c r="G85" s="31">
        <f>E71/E68*100</f>
        <v>0.76200766845812384</v>
      </c>
      <c r="H85" s="31">
        <f>F71/F68*100</f>
        <v>2.5690617390392529</v>
      </c>
      <c r="I85" s="31">
        <f>G71/G68*100</f>
        <v>1.7461802307452443</v>
      </c>
      <c r="J85" s="31">
        <f>H71/H68*100</f>
        <v>9.4160242829424767</v>
      </c>
      <c r="K85" s="31">
        <f>J71/J68*100</f>
        <v>3.825967528326875</v>
      </c>
      <c r="L85" s="31">
        <f>L71/L68*100</f>
        <v>8.0609514947074583</v>
      </c>
      <c r="M85" s="31">
        <f>K71/K68*100</f>
        <v>39.811010682004941</v>
      </c>
      <c r="N85" s="31">
        <f>I71/I68*100</f>
        <v>31.825355076275645</v>
      </c>
    </row>
    <row r="86" spans="1:14" s="4" customFormat="1" x14ac:dyDescent="0.4">
      <c r="A86" s="30" t="s">
        <v>62</v>
      </c>
      <c r="B86" s="31">
        <f>B84-M70</f>
        <v>-1.3298815565323823</v>
      </c>
      <c r="C86" s="31">
        <f>C84-N70</f>
        <v>-0.10321300003092851</v>
      </c>
      <c r="D86" s="31">
        <f t="shared" ref="D86:F86" si="16">D84-B70</f>
        <v>-1.5263416813272122</v>
      </c>
      <c r="E86" s="31">
        <f t="shared" si="16"/>
        <v>-1.6064186967174843</v>
      </c>
      <c r="F86" s="31">
        <f t="shared" si="16"/>
        <v>-2.7600862536231423</v>
      </c>
      <c r="G86" s="31">
        <f>G84-E70</f>
        <v>-1.2456895410137894</v>
      </c>
      <c r="H86" s="31">
        <f>H84-F70</f>
        <v>-7.6180257291578499</v>
      </c>
      <c r="I86" s="31">
        <f>I84-G70</f>
        <v>-6.692681377823293</v>
      </c>
      <c r="J86" s="31">
        <f>J84-H70</f>
        <v>-16.557713157419087</v>
      </c>
      <c r="K86" s="31">
        <f>K84-J70</f>
        <v>-22.614600172551665</v>
      </c>
      <c r="L86" s="31">
        <f>L84-L70</f>
        <v>-23.815588160260422</v>
      </c>
      <c r="M86" s="31">
        <f>M84-K70</f>
        <v>-58.508762183841533</v>
      </c>
      <c r="N86" s="31">
        <f>N84-I70</f>
        <v>-5.4848541937770747</v>
      </c>
    </row>
    <row r="87" spans="1:14" s="4" customFormat="1" x14ac:dyDescent="0.4">
      <c r="A87" s="30" t="s">
        <v>61</v>
      </c>
      <c r="B87" s="31">
        <f>B84+M70</f>
        <v>0.59636669001393838</v>
      </c>
      <c r="C87" s="31">
        <f>C84+N70</f>
        <v>0.27067749176021605</v>
      </c>
      <c r="D87" s="31">
        <f t="shared" ref="D87:F87" si="17">D84+B70</f>
        <v>1.2261662652488023</v>
      </c>
      <c r="E87" s="31">
        <f t="shared" si="17"/>
        <v>0.86249393134391772</v>
      </c>
      <c r="F87" s="31">
        <f t="shared" si="17"/>
        <v>0.25023609899361543</v>
      </c>
      <c r="G87" s="31">
        <f>G84+E70</f>
        <v>2.6251398718707533</v>
      </c>
      <c r="H87" s="31">
        <f>H84+F70</f>
        <v>2.241608495597696</v>
      </c>
      <c r="I87" s="31">
        <f>I84+G70</f>
        <v>3.7433726220629673</v>
      </c>
      <c r="J87" s="31">
        <f>J84+H70</f>
        <v>6.603281269667141</v>
      </c>
      <c r="K87" s="31">
        <f>K84+J70</f>
        <v>28.543893101844578</v>
      </c>
      <c r="L87" s="31">
        <f>L84+L70</f>
        <v>5.995413219273253</v>
      </c>
      <c r="M87" s="31">
        <f>M84+K70</f>
        <v>48.294337232574442</v>
      </c>
      <c r="N87" s="31">
        <f>N84+I70</f>
        <v>101.74459445351729</v>
      </c>
    </row>
    <row r="88" spans="1:14" s="4" customFormat="1" x14ac:dyDescent="0.4">
      <c r="A88" s="17"/>
      <c r="B88" s="31"/>
      <c r="C88" s="36"/>
      <c r="D88" s="31"/>
      <c r="E88" s="37"/>
      <c r="F88" s="38"/>
      <c r="G88" s="38"/>
      <c r="H88" s="37"/>
      <c r="J88" s="38"/>
      <c r="K88" s="38"/>
      <c r="L88" s="38"/>
      <c r="M88" s="36"/>
    </row>
    <row r="89" spans="1:14" s="4" customFormat="1" x14ac:dyDescent="0.4">
      <c r="A89" s="17"/>
      <c r="B89" s="31"/>
      <c r="C89" s="36"/>
      <c r="D89" s="31"/>
      <c r="E89" s="37"/>
      <c r="F89" s="38"/>
      <c r="G89" s="38"/>
      <c r="H89" s="37"/>
      <c r="J89" s="38"/>
      <c r="K89" s="38"/>
      <c r="L89" s="38"/>
      <c r="M89" s="36"/>
    </row>
    <row r="90" spans="1:14" s="4" customFormat="1" x14ac:dyDescent="0.4">
      <c r="A90" s="17"/>
      <c r="B90" s="31"/>
      <c r="C90" s="36"/>
      <c r="D90" s="31"/>
      <c r="E90" s="37"/>
      <c r="F90" s="38"/>
      <c r="G90" s="38"/>
      <c r="H90" s="37"/>
      <c r="J90" s="38"/>
      <c r="K90" s="38"/>
      <c r="L90" s="38"/>
      <c r="M90" s="36"/>
    </row>
  </sheetData>
  <pageMargins left="0.70866141732283472" right="0.70866141732283472" top="0.74803149606299213" bottom="0.74803149606299213" header="0.31496062992125984" footer="0.31496062992125984"/>
  <pageSetup paperSize="9" scale="64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21" zoomScaleNormal="121" zoomScalePageLayoutView="121" workbookViewId="0"/>
  </sheetViews>
  <sheetFormatPr defaultColWidth="8.765625" defaultRowHeight="15" x14ac:dyDescent="0.35"/>
  <cols>
    <col min="1" max="1" width="9.765625" style="44" customWidth="1"/>
    <col min="2" max="2" width="26.765625" style="1" customWidth="1"/>
    <col min="3" max="3" width="11" style="1" customWidth="1"/>
    <col min="4" max="4" width="9" style="1" bestFit="1" customWidth="1"/>
    <col min="5" max="5" width="11.765625" style="1" customWidth="1"/>
    <col min="6" max="6" width="9.15234375" style="1" customWidth="1"/>
    <col min="7" max="8" width="7.69140625" style="1" bestFit="1" customWidth="1"/>
    <col min="9" max="9" width="7.4609375" style="1" bestFit="1" customWidth="1"/>
    <col min="10" max="16384" width="8.765625" style="1"/>
  </cols>
  <sheetData>
    <row r="1" spans="1:3" ht="15.45" thickBot="1" x14ac:dyDescent="0.4">
      <c r="A1" s="108" t="s">
        <v>84</v>
      </c>
      <c r="B1" s="108"/>
      <c r="C1" s="108"/>
    </row>
    <row r="2" spans="1:3" ht="30.45" thickBot="1" x14ac:dyDescent="0.4">
      <c r="A2" s="2" t="s">
        <v>73</v>
      </c>
      <c r="B2" s="3" t="s">
        <v>80</v>
      </c>
      <c r="C2" s="40" t="s">
        <v>56</v>
      </c>
    </row>
    <row r="3" spans="1:3" x14ac:dyDescent="0.35">
      <c r="A3" s="5" t="s">
        <v>50</v>
      </c>
      <c r="B3" s="6" t="s">
        <v>48</v>
      </c>
      <c r="C3" s="42"/>
    </row>
    <row r="4" spans="1:3" x14ac:dyDescent="0.35">
      <c r="A4" s="5" t="s">
        <v>51</v>
      </c>
      <c r="B4" s="6" t="s">
        <v>48</v>
      </c>
      <c r="C4" s="42"/>
    </row>
    <row r="5" spans="1:3" x14ac:dyDescent="0.35">
      <c r="A5" s="5" t="s">
        <v>52</v>
      </c>
      <c r="B5" s="6" t="s">
        <v>49</v>
      </c>
      <c r="C5" s="42" t="s">
        <v>30</v>
      </c>
    </row>
    <row r="6" spans="1:3" x14ac:dyDescent="0.35">
      <c r="A6" s="5" t="s">
        <v>53</v>
      </c>
      <c r="B6" s="6" t="s">
        <v>49</v>
      </c>
      <c r="C6" s="42" t="s">
        <v>57</v>
      </c>
    </row>
    <row r="7" spans="1:3" x14ac:dyDescent="0.35">
      <c r="A7" s="5" t="s">
        <v>54</v>
      </c>
      <c r="B7" s="6" t="s">
        <v>49</v>
      </c>
      <c r="C7" s="42" t="s">
        <v>29</v>
      </c>
    </row>
    <row r="8" spans="1:3" x14ac:dyDescent="0.35">
      <c r="A8" s="5" t="s">
        <v>55</v>
      </c>
      <c r="B8" s="6" t="s">
        <v>49</v>
      </c>
      <c r="C8" s="42" t="s">
        <v>31</v>
      </c>
    </row>
    <row r="9" spans="1:3" ht="15.45" thickBot="1" x14ac:dyDescent="0.4">
      <c r="A9" s="7" t="s">
        <v>79</v>
      </c>
      <c r="B9" s="8" t="s">
        <v>49</v>
      </c>
      <c r="C9" s="43" t="s">
        <v>57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21" zoomScaleNormal="121" zoomScalePageLayoutView="121" workbookViewId="0">
      <selection activeCell="H17" sqref="H17"/>
    </sheetView>
  </sheetViews>
  <sheetFormatPr defaultColWidth="8.765625" defaultRowHeight="15" x14ac:dyDescent="0.35"/>
  <cols>
    <col min="1" max="1" width="9.765625" style="44" customWidth="1"/>
    <col min="2" max="2" width="26.765625" style="1" customWidth="1"/>
    <col min="3" max="3" width="11" style="1" customWidth="1"/>
    <col min="4" max="4" width="9" style="1" bestFit="1" customWidth="1"/>
    <col min="5" max="5" width="11.765625" style="1" customWidth="1"/>
    <col min="6" max="6" width="9.15234375" style="1" customWidth="1"/>
    <col min="7" max="8" width="7.69140625" style="1" bestFit="1" customWidth="1"/>
    <col min="9" max="9" width="7.4609375" style="1" bestFit="1" customWidth="1"/>
    <col min="10" max="16384" width="8.765625" style="1"/>
  </cols>
  <sheetData>
    <row r="1" spans="1:5" ht="15.45" thickBot="1" x14ac:dyDescent="0.4">
      <c r="A1" s="108" t="s">
        <v>85</v>
      </c>
      <c r="B1" s="108"/>
      <c r="C1" s="108"/>
      <c r="D1" s="108"/>
      <c r="E1" s="108"/>
    </row>
    <row r="2" spans="1:5" s="4" customFormat="1" ht="30" x14ac:dyDescent="0.4">
      <c r="A2" s="110" t="s">
        <v>36</v>
      </c>
      <c r="B2" s="111" t="s">
        <v>75</v>
      </c>
      <c r="C2" s="112" t="s">
        <v>74</v>
      </c>
      <c r="D2" s="111" t="s">
        <v>19</v>
      </c>
      <c r="E2" s="113" t="s">
        <v>71</v>
      </c>
    </row>
    <row r="3" spans="1:5" x14ac:dyDescent="0.35">
      <c r="A3" s="114">
        <v>83</v>
      </c>
      <c r="B3" s="115" t="s">
        <v>76</v>
      </c>
      <c r="C3" s="116">
        <v>100</v>
      </c>
      <c r="D3" s="115" t="s">
        <v>25</v>
      </c>
      <c r="E3" s="117" t="s">
        <v>26</v>
      </c>
    </row>
    <row r="4" spans="1:5" x14ac:dyDescent="0.35">
      <c r="A4" s="118">
        <v>84</v>
      </c>
      <c r="B4" s="6" t="s">
        <v>77</v>
      </c>
      <c r="C4" s="41">
        <v>100</v>
      </c>
      <c r="D4" s="6" t="s">
        <v>27</v>
      </c>
      <c r="E4" s="119" t="s">
        <v>28</v>
      </c>
    </row>
    <row r="5" spans="1:5" x14ac:dyDescent="0.35">
      <c r="A5" s="118">
        <v>85</v>
      </c>
      <c r="B5" s="6" t="s">
        <v>77</v>
      </c>
      <c r="C5" s="41">
        <v>210</v>
      </c>
      <c r="D5" s="6" t="s">
        <v>27</v>
      </c>
      <c r="E5" s="119" t="s">
        <v>32</v>
      </c>
    </row>
    <row r="6" spans="1:5" x14ac:dyDescent="0.35">
      <c r="A6" s="118">
        <v>89</v>
      </c>
      <c r="B6" s="6" t="s">
        <v>78</v>
      </c>
      <c r="C6" s="41">
        <v>100</v>
      </c>
      <c r="D6" s="6" t="s">
        <v>27</v>
      </c>
      <c r="E6" s="119" t="s">
        <v>33</v>
      </c>
    </row>
    <row r="7" spans="1:5" x14ac:dyDescent="0.35">
      <c r="A7" s="120">
        <v>102</v>
      </c>
      <c r="B7" s="121" t="s">
        <v>72</v>
      </c>
      <c r="C7" s="122">
        <v>140</v>
      </c>
      <c r="D7" s="121" t="s">
        <v>34</v>
      </c>
      <c r="E7" s="123" t="s">
        <v>35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Table SM.1.1-A</vt:lpstr>
      <vt:lpstr>Table SM.1.1-B</vt:lpstr>
      <vt:lpstr>Table SM1.1-C</vt:lpstr>
      <vt:lpstr>Table 1.1-D</vt:lpstr>
      <vt:lpstr>'Table SM.1.1-B'!Область_печати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2018-01-16T13:45:36Z</cp:lastPrinted>
  <dcterms:created xsi:type="dcterms:W3CDTF">2017-12-05T15:17:07Z</dcterms:created>
  <dcterms:modified xsi:type="dcterms:W3CDTF">2018-07-17T18:39:24Z</dcterms:modified>
</cp:coreProperties>
</file>